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9720" windowHeight="6000" tabRatio="601" activeTab="3"/>
  </bookViews>
  <sheets>
    <sheet name="P&amp;L" sheetId="1" r:id="rId1"/>
    <sheet name="Balance Sheet" sheetId="2" r:id="rId2"/>
    <sheet name="Equity" sheetId="3" r:id="rId3"/>
    <sheet name="CashFlow" sheetId="4" r:id="rId4"/>
  </sheets>
  <definedNames>
    <definedName name="_xlnm.Print_Area" localSheetId="1">'Balance Sheet'!$A$1:$K$116</definedName>
    <definedName name="_xlnm.Print_Area" localSheetId="3">'CashFlow'!$A$1:$H$138</definedName>
  </definedNames>
  <calcPr fullCalcOnLoad="1"/>
</workbook>
</file>

<file path=xl/sharedStrings.xml><?xml version="1.0" encoding="utf-8"?>
<sst xmlns="http://schemas.openxmlformats.org/spreadsheetml/2006/main" count="254" uniqueCount="183">
  <si>
    <t>MALAYSIA BUILDING SOCIETY BERHAD</t>
  </si>
  <si>
    <t>(Company No. 9417-K)</t>
  </si>
  <si>
    <t>(Incorporated in Malaysia)</t>
  </si>
  <si>
    <t>RM'000</t>
  </si>
  <si>
    <t>ASSETS EMPLOYED</t>
  </si>
  <si>
    <t>Property, plant and equipment</t>
  </si>
  <si>
    <t>Other investments</t>
  </si>
  <si>
    <t>Current Assets</t>
  </si>
  <si>
    <t xml:space="preserve"> </t>
  </si>
  <si>
    <t>Development properties</t>
  </si>
  <si>
    <t>Trade receivables</t>
  </si>
  <si>
    <t>Other receivables</t>
  </si>
  <si>
    <t>Cash and short term funds</t>
  </si>
  <si>
    <t>Less :  Current Liabilities</t>
  </si>
  <si>
    <t>Bank borrowings</t>
  </si>
  <si>
    <t xml:space="preserve">Debenture loans </t>
  </si>
  <si>
    <t>EPF revolving loans</t>
  </si>
  <si>
    <t xml:space="preserve">Bank Negara Malaysia loans </t>
  </si>
  <si>
    <t>Trade payables</t>
  </si>
  <si>
    <t>Other payables</t>
  </si>
  <si>
    <t>Taxation</t>
  </si>
  <si>
    <t>FINANCED BY</t>
  </si>
  <si>
    <t xml:space="preserve">Reserves </t>
  </si>
  <si>
    <t>Shareholders' equity</t>
  </si>
  <si>
    <t>Minority interest</t>
  </si>
  <si>
    <t>Loans sold to Cagamas</t>
  </si>
  <si>
    <t xml:space="preserve">Deferred taxation </t>
  </si>
  <si>
    <t>Provision for staff retirement benefits</t>
  </si>
  <si>
    <t xml:space="preserve">Non-current liabilities </t>
  </si>
  <si>
    <t xml:space="preserve">Revenue </t>
  </si>
  <si>
    <t xml:space="preserve">Other operating income </t>
  </si>
  <si>
    <t>Interest costs</t>
  </si>
  <si>
    <t>Changes in development</t>
  </si>
  <si>
    <t xml:space="preserve">  properties and inventories</t>
  </si>
  <si>
    <t xml:space="preserve">  of completed properties</t>
  </si>
  <si>
    <t>Contract costs</t>
  </si>
  <si>
    <t xml:space="preserve">Staff costs </t>
  </si>
  <si>
    <t xml:space="preserve">Depreciation </t>
  </si>
  <si>
    <t xml:space="preserve">Other operating expenses </t>
  </si>
  <si>
    <t xml:space="preserve">Taxation </t>
  </si>
  <si>
    <t xml:space="preserve">  Basic</t>
  </si>
  <si>
    <t>Cash flows from operating activities</t>
  </si>
  <si>
    <t>Adjustments for :</t>
  </si>
  <si>
    <t>Provision for anticipated losses on projects</t>
  </si>
  <si>
    <t>Provision for doubtful debts of trade receivables</t>
  </si>
  <si>
    <t>Provision for doubtful debts of other receivables</t>
  </si>
  <si>
    <t>Interest-in-suspense, net of recoveries and write offs</t>
  </si>
  <si>
    <t xml:space="preserve">Operating profit before working capital changes </t>
  </si>
  <si>
    <t>Cash flows from investing activities</t>
  </si>
  <si>
    <t>Cash flows from financing activities</t>
  </si>
  <si>
    <t>Bank Negara Malaysia loans repaid</t>
  </si>
  <si>
    <t>Payment of retirement benefits</t>
  </si>
  <si>
    <t xml:space="preserve">Cash and cash equivalents at 1st January </t>
  </si>
  <si>
    <t xml:space="preserve">Cash and cash equivalents comprise </t>
  </si>
  <si>
    <t xml:space="preserve">       Cash and bank balances </t>
  </si>
  <si>
    <t xml:space="preserve">       As previously reported </t>
  </si>
  <si>
    <t xml:space="preserve">       As restated </t>
  </si>
  <si>
    <t xml:space="preserve">Acquisition of Subsidiaries </t>
  </si>
  <si>
    <t xml:space="preserve">       Cash </t>
  </si>
  <si>
    <t xml:space="preserve">       Deposits and placements with financial institutions </t>
  </si>
  <si>
    <t xml:space="preserve">       Investment securities </t>
  </si>
  <si>
    <t xml:space="preserve">       Loans and advances </t>
  </si>
  <si>
    <t xml:space="preserve">       Other assets </t>
  </si>
  <si>
    <t xml:space="preserve">       Fixed assets </t>
  </si>
  <si>
    <t xml:space="preserve">       Other liabilities </t>
  </si>
  <si>
    <t xml:space="preserve">       Minotory interest </t>
  </si>
  <si>
    <t xml:space="preserve">       Net assets acquired </t>
  </si>
  <si>
    <t xml:space="preserve">       Goodwill on acquisition </t>
  </si>
  <si>
    <t xml:space="preserve">       Purchases consideration </t>
  </si>
  <si>
    <t xml:space="preserve">       Less: Cash acquired </t>
  </si>
  <si>
    <t xml:space="preserve">       Net cash used in acquisition  </t>
  </si>
  <si>
    <t xml:space="preserve">Cash and cash equivalents comprise : </t>
  </si>
  <si>
    <t xml:space="preserve">    Cash and short term funds</t>
  </si>
  <si>
    <t>Non Distributable</t>
  </si>
  <si>
    <t xml:space="preserve">Capital Redemption Reserve - </t>
  </si>
  <si>
    <t xml:space="preserve">Redeemable Cumulative Preference </t>
  </si>
  <si>
    <t xml:space="preserve">Share </t>
  </si>
  <si>
    <t xml:space="preserve">Capital </t>
  </si>
  <si>
    <t xml:space="preserve">Shares </t>
  </si>
  <si>
    <t xml:space="preserve">Accumulated </t>
  </si>
  <si>
    <t xml:space="preserve">Premium </t>
  </si>
  <si>
    <t xml:space="preserve">Reserve </t>
  </si>
  <si>
    <t>'A'</t>
  </si>
  <si>
    <t>'B'</t>
  </si>
  <si>
    <t>'C'</t>
  </si>
  <si>
    <t xml:space="preserve">Losses </t>
  </si>
  <si>
    <t>Total</t>
  </si>
  <si>
    <t xml:space="preserve">The figures have not been audited. </t>
  </si>
  <si>
    <t xml:space="preserve">3 months ended </t>
  </si>
  <si>
    <t>As at</t>
  </si>
  <si>
    <t>(RM'000)</t>
  </si>
  <si>
    <t>Purchase of property, plant and equipment</t>
  </si>
  <si>
    <t>CONDENSED CONSOLIDATED INCOME STATEMENT</t>
  </si>
  <si>
    <t>CONDENSED CONSOLIDATED BALANCE SHEETS</t>
  </si>
  <si>
    <t xml:space="preserve">CONDENSED CONSOLIDATED STATEMENT OF CHANGES IN EQUITY </t>
  </si>
  <si>
    <t>CONDENSED CONSOLIDATED CASH FLOW STATEMENT</t>
  </si>
  <si>
    <t xml:space="preserve">Loss before taxation </t>
  </si>
  <si>
    <t xml:space="preserve">Loss after taxation </t>
  </si>
  <si>
    <t>Loss per share (sen)</t>
  </si>
  <si>
    <t>Loss before taxation</t>
  </si>
  <si>
    <t>Net loss for the period</t>
  </si>
  <si>
    <t>31st December</t>
  </si>
  <si>
    <t>12 months ended</t>
  </si>
  <si>
    <t>31st December 2002</t>
  </si>
  <si>
    <t>Net loss for twelve months period</t>
  </si>
  <si>
    <t>At 1.1.2001</t>
  </si>
  <si>
    <t>At 31.12.2001</t>
  </si>
  <si>
    <t xml:space="preserve">Increase in payables </t>
  </si>
  <si>
    <t>At 1.1.2003</t>
  </si>
  <si>
    <t>Decrease in development properties</t>
  </si>
  <si>
    <t>Increase in receivables</t>
  </si>
  <si>
    <t>Decrease in inventories of completed properties</t>
  </si>
  <si>
    <t>The condensed Consolidated Income Statement should be read in conjunction with the audited</t>
  </si>
  <si>
    <t xml:space="preserve"> notes attached to the interim financial statements.</t>
  </si>
  <si>
    <t>The condensed Consolidated Balance Sheet should be read in conjunction with the audited financial</t>
  </si>
  <si>
    <t>to the interim financial statements.</t>
  </si>
  <si>
    <t>As restated</t>
  </si>
  <si>
    <t>As previously reported</t>
  </si>
  <si>
    <t>Prior year adjustment</t>
  </si>
  <si>
    <r>
      <t xml:space="preserve"> financial statements for the year ended 31st December 2002</t>
    </r>
    <r>
      <rPr>
        <b/>
        <sz val="12"/>
        <color indexed="10"/>
        <rFont val="Times New Roman"/>
        <family val="1"/>
      </rPr>
      <t xml:space="preserve"> </t>
    </r>
    <r>
      <rPr>
        <b/>
        <sz val="12"/>
        <rFont val="Times New Roman"/>
        <family val="1"/>
      </rPr>
      <t>and the accompanying explanatory</t>
    </r>
  </si>
  <si>
    <r>
      <t xml:space="preserve">statements for the year ended 31st December 2002 </t>
    </r>
    <r>
      <rPr>
        <b/>
        <sz val="12"/>
        <rFont val="Times New Roman"/>
        <family val="1"/>
      </rPr>
      <t xml:space="preserve">and the accompanying explanatory notes attached </t>
    </r>
  </si>
  <si>
    <r>
      <t xml:space="preserve"> statements for the year ended 31st December 2002 </t>
    </r>
    <r>
      <rPr>
        <b/>
        <sz val="12"/>
        <rFont val="Times New Roman"/>
        <family val="1"/>
      </rPr>
      <t xml:space="preserve">and the accompanying explanatory notes attached </t>
    </r>
  </si>
  <si>
    <t>Land held for development</t>
  </si>
  <si>
    <t>Proceeds from disposal of property, plant and equipment</t>
  </si>
  <si>
    <t xml:space="preserve">Quarterly report on consolidated financial statements for the third quarter ended 30th September 2003. </t>
  </si>
  <si>
    <t>30th September</t>
  </si>
  <si>
    <t>9 months ended</t>
  </si>
  <si>
    <t>30th September 2003</t>
  </si>
  <si>
    <t>At 30.9.2003</t>
  </si>
  <si>
    <t>Debenture loans</t>
  </si>
  <si>
    <t>9 MONTHS ENDED 30TH SEPTEMBER 2003</t>
  </si>
  <si>
    <t>At 1.1.2002</t>
  </si>
  <si>
    <t>At 30.9.2002</t>
  </si>
  <si>
    <t xml:space="preserve">Land held for development  </t>
  </si>
  <si>
    <t>Net Current Liabilities</t>
  </si>
  <si>
    <t xml:space="preserve"> Shares</t>
  </si>
  <si>
    <t xml:space="preserve"> Preference</t>
  </si>
  <si>
    <t xml:space="preserve">Redeemable </t>
  </si>
  <si>
    <t>Issue of share capital</t>
  </si>
  <si>
    <t>Share issue expenses</t>
  </si>
  <si>
    <t xml:space="preserve"> 31st December 2002 and the accompanying explanatory notes attached to the interim financial statements.</t>
  </si>
  <si>
    <t>The condensed Consolidated Statement of Changes In Equity should be read in conjunction with the audited financial statement for the year ended</t>
  </si>
  <si>
    <t>Cash and cash equivalents at 30th September</t>
  </si>
  <si>
    <t>The condensed Consolidated Cash Flow Statement should be read in conjunction with the audited  financial statements for the year ended 31st December 2002 and the accompanying notes attached to the interim financial statements.</t>
  </si>
  <si>
    <t>Convertible</t>
  </si>
  <si>
    <t>Redeemable convertible preference shares</t>
  </si>
  <si>
    <t>Reversal of write down of inventories of completed properties</t>
  </si>
  <si>
    <t xml:space="preserve">Decrease in deposits received </t>
  </si>
  <si>
    <t>Net cash (used in) / generated from operating activities</t>
  </si>
  <si>
    <t>Cash (used in) / generated from operations</t>
  </si>
  <si>
    <t>Net cash generated from / (used in) investing activities</t>
  </si>
  <si>
    <t xml:space="preserve">Net cash generated from / (used in) financing activities </t>
  </si>
  <si>
    <t>Net increase in cash and cash equivalents</t>
  </si>
  <si>
    <t xml:space="preserve">Share capital </t>
  </si>
  <si>
    <t>Ordinary</t>
  </si>
  <si>
    <t>Inventories of completed properties</t>
  </si>
  <si>
    <t xml:space="preserve">Provision for impairment loss of   </t>
  </si>
  <si>
    <t xml:space="preserve">   property, plant and equipment</t>
  </si>
  <si>
    <t>Loans receivable after 12 months</t>
  </si>
  <si>
    <t xml:space="preserve">Deposits </t>
  </si>
  <si>
    <t>Special housing loans</t>
  </si>
  <si>
    <t>Deposits</t>
  </si>
  <si>
    <t>Write back of provision for anticipated losses on projects</t>
  </si>
  <si>
    <t>Provision for diminution in value of land held for</t>
  </si>
  <si>
    <t xml:space="preserve"> development / (Write back)</t>
  </si>
  <si>
    <t>(Write back) / Loan loss provisions</t>
  </si>
  <si>
    <t>Provision for impairment loss of property, plant and equipment</t>
  </si>
  <si>
    <t>Increase in loans receivables</t>
  </si>
  <si>
    <t>Tax paid</t>
  </si>
  <si>
    <t xml:space="preserve">30th September </t>
  </si>
  <si>
    <t>2003</t>
  </si>
  <si>
    <t>2002</t>
  </si>
  <si>
    <t xml:space="preserve"> 2003</t>
  </si>
  <si>
    <t xml:space="preserve">Loan receivables </t>
  </si>
  <si>
    <t>Decrease / (Increase) in bank borrowings</t>
  </si>
  <si>
    <t>Loss / (Gain) on disposal of property, plant and equipment</t>
  </si>
  <si>
    <t>(Write back) / Provision for staff retirement benefits</t>
  </si>
  <si>
    <t xml:space="preserve">   Special housing loans repaid</t>
  </si>
  <si>
    <t>Loans sold to Cagamas repaid</t>
  </si>
  <si>
    <t xml:space="preserve">Write back / (Loan loss provisions)  </t>
  </si>
  <si>
    <t xml:space="preserve">Write back / (Provision for anticipated </t>
  </si>
  <si>
    <t xml:space="preserve">   losses on projects)</t>
  </si>
  <si>
    <t xml:space="preserve">Special housing loans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</si>
</sst>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Red]\(#,##0.0\)"/>
    <numFmt numFmtId="173" formatCode="#,##0.000_);[Red]\(#,##0.000\)"/>
    <numFmt numFmtId="174" formatCode="#,##0.0000_);[Red]\(#,##0.0000\)"/>
    <numFmt numFmtId="175" formatCode="0.00_);[Red]\(0.00\)"/>
    <numFmt numFmtId="176" formatCode="0_);\(0\)"/>
    <numFmt numFmtId="177" formatCode="#,##0.0_);\(#,##0.0\)"/>
    <numFmt numFmtId="178" formatCode="_(* #,##0.0_);_(* \(#,##0.0\);_(* &quot;-&quot;??_);_(@_)"/>
    <numFmt numFmtId="179" formatCode="_(* #,##0_);_(* \(#,##0\);_(* &quot;-&quot;??_);_(@_)"/>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000"/>
    <numFmt numFmtId="188" formatCode="0.000000000"/>
    <numFmt numFmtId="189" formatCode="0.0000000000"/>
    <numFmt numFmtId="190" formatCode="0.00000000000"/>
    <numFmt numFmtId="191" formatCode="0.0"/>
    <numFmt numFmtId="192" formatCode="_(* #,##0.000_);_(* \(#,##0.000\);_(* &quot;-&quot;??_);_(@_)"/>
    <numFmt numFmtId="193" formatCode="_(* #,##0.0000_);_(* \(#,##0.0000\);_(* &quot;-&quot;??_);_(@_)"/>
    <numFmt numFmtId="194" formatCode="#,##0.000_);\(#,##0.000\)"/>
    <numFmt numFmtId="195" formatCode="#,##0.0000_);\(#,##0.0000\)"/>
    <numFmt numFmtId="196" formatCode="_(* #,##0.0000_);_(* \(#,##0.0000\);_(* &quot;-&quot;????_);_(@_)"/>
    <numFmt numFmtId="197" formatCode="0.0_);[Red]\(0.0\)"/>
    <numFmt numFmtId="198" formatCode="0_);[Red]\(0\)"/>
  </numFmts>
  <fonts count="16">
    <font>
      <sz val="10"/>
      <name val="Arial"/>
      <family val="0"/>
    </font>
    <font>
      <sz val="10"/>
      <name val="MS Sans Serif"/>
      <family val="0"/>
    </font>
    <font>
      <sz val="12"/>
      <name val="Times New Roman"/>
      <family val="0"/>
    </font>
    <font>
      <b/>
      <sz val="12"/>
      <name val="Times New Roman"/>
      <family val="1"/>
    </font>
    <font>
      <sz val="10"/>
      <name val="Times New Roman"/>
      <family val="1"/>
    </font>
    <font>
      <b/>
      <i/>
      <sz val="12"/>
      <name val="Times New Roman"/>
      <family val="0"/>
    </font>
    <font>
      <i/>
      <sz val="12"/>
      <name val="Times New Roman"/>
      <family val="1"/>
    </font>
    <font>
      <sz val="12"/>
      <color indexed="10"/>
      <name val="Times New Roman"/>
      <family val="1"/>
    </font>
    <font>
      <u val="single"/>
      <sz val="10"/>
      <color indexed="12"/>
      <name val="Arial"/>
      <family val="0"/>
    </font>
    <font>
      <u val="single"/>
      <sz val="10"/>
      <color indexed="36"/>
      <name val="Arial"/>
      <family val="0"/>
    </font>
    <font>
      <b/>
      <sz val="12"/>
      <color indexed="10"/>
      <name val="Times New Roman"/>
      <family val="1"/>
    </font>
    <font>
      <b/>
      <i/>
      <sz val="12"/>
      <color indexed="10"/>
      <name val="Times New Roman"/>
      <family val="1"/>
    </font>
    <font>
      <sz val="12"/>
      <color indexed="12"/>
      <name val="Times New Roman"/>
      <family val="1"/>
    </font>
    <font>
      <sz val="12"/>
      <color indexed="8"/>
      <name val="Times New Roman"/>
      <family val="1"/>
    </font>
    <font>
      <b/>
      <sz val="12"/>
      <color indexed="8"/>
      <name val="Times New Roman"/>
      <family val="1"/>
    </font>
    <font>
      <b/>
      <sz val="10"/>
      <name val="Times New Roman"/>
      <family val="1"/>
    </font>
  </fonts>
  <fills count="2">
    <fill>
      <patternFill/>
    </fill>
    <fill>
      <patternFill patternType="gray125"/>
    </fill>
  </fills>
  <borders count="9">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273">
    <xf numFmtId="0" fontId="0" fillId="0" borderId="0" xfId="0" applyAlignment="1">
      <alignment/>
    </xf>
    <xf numFmtId="37" fontId="2" fillId="0" borderId="0" xfId="15" applyNumberFormat="1" applyFont="1" applyFill="1" applyBorder="1" applyAlignment="1">
      <alignment/>
    </xf>
    <xf numFmtId="0" fontId="2" fillId="0" borderId="0" xfId="0" applyFont="1" applyFill="1" applyAlignment="1">
      <alignment horizontal="left"/>
    </xf>
    <xf numFmtId="0" fontId="2" fillId="0" borderId="0" xfId="0" applyFont="1" applyFill="1" applyAlignment="1" quotePrefix="1">
      <alignment horizontal="center"/>
    </xf>
    <xf numFmtId="0" fontId="2" fillId="0" borderId="0" xfId="0" applyFont="1" applyFill="1" applyAlignment="1">
      <alignment/>
    </xf>
    <xf numFmtId="37" fontId="2" fillId="0" borderId="1" xfId="15" applyNumberFormat="1" applyFont="1" applyFill="1" applyBorder="1" applyAlignment="1">
      <alignment/>
    </xf>
    <xf numFmtId="37" fontId="2" fillId="0" borderId="1" xfId="0" applyNumberFormat="1" applyFont="1" applyFill="1" applyBorder="1" applyAlignment="1">
      <alignment/>
    </xf>
    <xf numFmtId="179" fontId="2" fillId="0" borderId="0" xfId="15" applyNumberFormat="1" applyFont="1" applyFill="1" applyBorder="1" applyAlignment="1">
      <alignment/>
    </xf>
    <xf numFmtId="179" fontId="2" fillId="0" borderId="0" xfId="15" applyNumberFormat="1" applyFont="1" applyFill="1" applyBorder="1" applyAlignment="1">
      <alignment horizontal="right"/>
    </xf>
    <xf numFmtId="37" fontId="2" fillId="0" borderId="0" xfId="24" applyNumberFormat="1" applyFont="1" applyFill="1" applyBorder="1" applyAlignment="1">
      <alignment horizontal="right"/>
      <protection/>
    </xf>
    <xf numFmtId="37" fontId="2" fillId="0" borderId="0" xfId="24" applyNumberFormat="1" applyFont="1" applyFill="1" applyBorder="1" applyAlignment="1">
      <alignment horizontal="center"/>
      <protection/>
    </xf>
    <xf numFmtId="179" fontId="2" fillId="0" borderId="0" xfId="15" applyNumberFormat="1" applyFont="1" applyFill="1" applyBorder="1" applyAlignment="1" quotePrefix="1">
      <alignment horizontal="right"/>
    </xf>
    <xf numFmtId="179" fontId="2" fillId="0" borderId="0" xfId="15" applyNumberFormat="1" applyFont="1" applyFill="1" applyAlignment="1">
      <alignment/>
    </xf>
    <xf numFmtId="179" fontId="2" fillId="0" borderId="0" xfId="15" applyNumberFormat="1" applyFont="1" applyFill="1" applyAlignment="1">
      <alignment horizontal="right"/>
    </xf>
    <xf numFmtId="179" fontId="2" fillId="0" borderId="2" xfId="15" applyNumberFormat="1" applyFont="1" applyFill="1" applyBorder="1" applyAlignment="1">
      <alignment/>
    </xf>
    <xf numFmtId="171" fontId="2" fillId="0" borderId="0" xfId="15" applyFont="1" applyFill="1" applyBorder="1" applyAlignment="1">
      <alignment/>
    </xf>
    <xf numFmtId="0" fontId="2" fillId="0" borderId="0" xfId="23" applyFont="1" applyFill="1">
      <alignment/>
      <protection/>
    </xf>
    <xf numFmtId="38" fontId="2" fillId="0" borderId="0" xfId="15" applyNumberFormat="1" applyFont="1" applyFill="1" applyAlignment="1">
      <alignment horizontal="centerContinuous"/>
    </xf>
    <xf numFmtId="38" fontId="2" fillId="0" borderId="0" xfId="15" applyNumberFormat="1"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xf>
    <xf numFmtId="38" fontId="2" fillId="0" borderId="0" xfId="15" applyNumberFormat="1" applyFont="1" applyFill="1" applyAlignment="1">
      <alignment/>
    </xf>
    <xf numFmtId="0" fontId="2" fillId="0" borderId="0" xfId="0" applyFont="1" applyFill="1" applyAlignment="1">
      <alignment horizontal="center"/>
    </xf>
    <xf numFmtId="171" fontId="2" fillId="0" borderId="0" xfId="15" applyFont="1" applyFill="1" applyAlignment="1">
      <alignment horizontal="right"/>
    </xf>
    <xf numFmtId="38" fontId="2" fillId="0" borderId="3" xfId="15" applyNumberFormat="1" applyFont="1" applyFill="1" applyBorder="1" applyAlignment="1">
      <alignment/>
    </xf>
    <xf numFmtId="0" fontId="2" fillId="0" borderId="3" xfId="0" applyFont="1" applyFill="1" applyBorder="1" applyAlignment="1">
      <alignment/>
    </xf>
    <xf numFmtId="38" fontId="2" fillId="0" borderId="0" xfId="15" applyNumberFormat="1" applyFont="1" applyFill="1" applyBorder="1" applyAlignment="1">
      <alignment/>
    </xf>
    <xf numFmtId="0" fontId="2" fillId="0" borderId="0" xfId="0" applyFont="1" applyFill="1" applyBorder="1" applyAlignment="1">
      <alignment/>
    </xf>
    <xf numFmtId="37" fontId="2" fillId="0" borderId="0" xfId="23" applyNumberFormat="1" applyFont="1" applyFill="1">
      <alignment/>
      <protection/>
    </xf>
    <xf numFmtId="0" fontId="2" fillId="0" borderId="0" xfId="24" applyFont="1" applyFill="1" applyBorder="1" applyAlignment="1">
      <alignment wrapText="1"/>
      <protection/>
    </xf>
    <xf numFmtId="37" fontId="2" fillId="0" borderId="0" xfId="23" applyNumberFormat="1" applyFont="1" applyFill="1">
      <alignment/>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7" fontId="2" fillId="0" borderId="0" xfId="23" applyNumberFormat="1" applyFont="1" applyFill="1" applyBorder="1">
      <alignment/>
      <protection/>
    </xf>
    <xf numFmtId="37" fontId="3" fillId="0" borderId="0" xfId="23" applyNumberFormat="1" applyFont="1" applyFill="1" applyAlignment="1">
      <alignment horizontal="center"/>
      <protection/>
    </xf>
    <xf numFmtId="38" fontId="2" fillId="0" borderId="0" xfId="23" applyNumberFormat="1" applyFont="1" applyFill="1">
      <alignment/>
      <protection/>
    </xf>
    <xf numFmtId="37" fontId="3" fillId="0" borderId="0" xfId="23" applyNumberFormat="1" applyFont="1" applyFill="1" applyBorder="1" applyAlignment="1">
      <alignment horizontal="center"/>
      <protection/>
    </xf>
    <xf numFmtId="37" fontId="3" fillId="0" borderId="0" xfId="23" applyNumberFormat="1" applyFont="1" applyFill="1" applyAlignment="1">
      <alignment horizontal="center"/>
      <protection/>
    </xf>
    <xf numFmtId="37" fontId="3" fillId="0" borderId="0" xfId="23" applyNumberFormat="1" applyFont="1" applyFill="1">
      <alignment/>
      <protection/>
    </xf>
    <xf numFmtId="37" fontId="3" fillId="0" borderId="0" xfId="23" applyNumberFormat="1" applyFont="1" applyFill="1" applyAlignment="1">
      <alignment/>
      <protection/>
    </xf>
    <xf numFmtId="38" fontId="3" fillId="0" borderId="0" xfId="23" applyNumberFormat="1" applyFont="1" applyFill="1" applyAlignment="1">
      <alignment horizontal="right"/>
      <protection/>
    </xf>
    <xf numFmtId="37" fontId="3" fillId="0" borderId="0" xfId="23" applyNumberFormat="1" applyFont="1" applyFill="1" applyBorder="1">
      <alignment/>
      <protection/>
    </xf>
    <xf numFmtId="38" fontId="3" fillId="0" borderId="0" xfId="23" applyNumberFormat="1" applyFont="1" applyFill="1" applyBorder="1" applyAlignment="1">
      <alignment horizontal="centerContinuous"/>
      <protection/>
    </xf>
    <xf numFmtId="38" fontId="3" fillId="0" borderId="0" xfId="23" applyNumberFormat="1" applyFont="1" applyFill="1" applyBorder="1" applyAlignment="1">
      <alignment horizontal="center"/>
      <protection/>
    </xf>
    <xf numFmtId="49" fontId="3" fillId="0" borderId="0" xfId="23" applyNumberFormat="1" applyFont="1" applyFill="1" applyBorder="1" applyAlignment="1">
      <alignment horizontal="center"/>
      <protection/>
    </xf>
    <xf numFmtId="49" fontId="0" fillId="0" borderId="0" xfId="0" applyNumberFormat="1" applyFont="1" applyFill="1" applyBorder="1" applyAlignment="1">
      <alignment/>
    </xf>
    <xf numFmtId="37" fontId="3"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7" fontId="3" fillId="0" borderId="0" xfId="23" applyNumberFormat="1" applyFont="1" applyFill="1" applyBorder="1" applyAlignment="1">
      <alignment/>
      <protection/>
    </xf>
    <xf numFmtId="38" fontId="5"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8" fontId="5" fillId="0" borderId="0" xfId="23" applyNumberFormat="1" applyFont="1" applyFill="1" applyAlignment="1">
      <alignment horizontal="center"/>
      <protection/>
    </xf>
    <xf numFmtId="37" fontId="2" fillId="0" borderId="0" xfId="23" applyNumberFormat="1" applyFont="1" applyFill="1" applyAlignment="1">
      <alignment horizontal="left"/>
      <protection/>
    </xf>
    <xf numFmtId="37" fontId="2" fillId="0" borderId="0" xfId="23" applyNumberFormat="1" applyFont="1" applyFill="1" applyAlignment="1">
      <alignment horizontal="right"/>
      <protection/>
    </xf>
    <xf numFmtId="37" fontId="2" fillId="0" borderId="0" xfId="23" applyNumberFormat="1" applyFont="1" applyFill="1" applyAlignment="1">
      <alignment horizontal="center"/>
      <protection/>
    </xf>
    <xf numFmtId="37" fontId="2" fillId="0" borderId="0" xfId="23" applyNumberFormat="1" applyFont="1" applyFill="1" applyBorder="1" applyAlignment="1">
      <alignment horizontal="center"/>
      <protection/>
    </xf>
    <xf numFmtId="38" fontId="2" fillId="0" borderId="0" xfId="23" applyNumberFormat="1" applyFont="1" applyFill="1" applyBorder="1" applyAlignment="1">
      <alignment horizontal="right"/>
      <protection/>
    </xf>
    <xf numFmtId="37" fontId="2" fillId="0" borderId="0" xfId="23" applyNumberFormat="1" applyFont="1" applyFill="1" applyAlignment="1">
      <alignment horizontal="left"/>
      <protection/>
    </xf>
    <xf numFmtId="37" fontId="2" fillId="0" borderId="0" xfId="23" applyNumberFormat="1" applyFont="1" applyFill="1" applyAlignment="1">
      <alignment horizontal="right"/>
      <protection/>
    </xf>
    <xf numFmtId="37" fontId="3" fillId="0" borderId="0" xfId="23" applyNumberFormat="1" applyFont="1" applyFill="1" applyAlignment="1">
      <alignment horizontal="right"/>
      <protection/>
    </xf>
    <xf numFmtId="38" fontId="3" fillId="0" borderId="0" xfId="23" applyNumberFormat="1" applyFont="1" applyFill="1" applyBorder="1" applyAlignment="1">
      <alignment horizontal="right"/>
      <protection/>
    </xf>
    <xf numFmtId="0" fontId="2" fillId="0" borderId="0" xfId="23" applyFont="1" applyFill="1" applyBorder="1">
      <alignment/>
      <protection/>
    </xf>
    <xf numFmtId="37" fontId="3" fillId="0" borderId="0" xfId="23" applyNumberFormat="1" applyFont="1" applyFill="1" applyAlignment="1">
      <alignment vertical="center"/>
      <protection/>
    </xf>
    <xf numFmtId="37" fontId="3" fillId="0" borderId="0" xfId="23" applyNumberFormat="1" applyFont="1" applyFill="1" applyAlignment="1">
      <alignment horizontal="left"/>
      <protection/>
    </xf>
    <xf numFmtId="37" fontId="4" fillId="0" borderId="0" xfId="23" applyNumberFormat="1" applyFont="1" applyFill="1" applyAlignment="1">
      <alignment horizontal="center" vertical="center"/>
      <protection/>
    </xf>
    <xf numFmtId="38" fontId="2" fillId="0" borderId="0" xfId="23" applyNumberFormat="1" applyFont="1" applyFill="1" applyBorder="1">
      <alignment/>
      <protection/>
    </xf>
    <xf numFmtId="38" fontId="3" fillId="0" borderId="0" xfId="23" applyNumberFormat="1" applyFont="1" applyFill="1" applyBorder="1">
      <alignment/>
      <protection/>
    </xf>
    <xf numFmtId="37" fontId="2" fillId="0" borderId="0" xfId="24" applyNumberFormat="1" applyFont="1" applyFill="1" applyAlignment="1">
      <alignment horizontal="centerContinuous"/>
      <protection/>
    </xf>
    <xf numFmtId="38" fontId="2" fillId="0" borderId="0" xfId="24" applyNumberFormat="1" applyFont="1" applyFill="1" applyAlignment="1">
      <alignment horizontal="centerContinuous"/>
      <protection/>
    </xf>
    <xf numFmtId="37" fontId="2" fillId="0" borderId="0" xfId="24" applyNumberFormat="1" applyFont="1" applyFill="1">
      <alignment/>
      <protection/>
    </xf>
    <xf numFmtId="37" fontId="3" fillId="0" borderId="0" xfId="24" applyNumberFormat="1" applyFont="1" applyFill="1">
      <alignment/>
      <protection/>
    </xf>
    <xf numFmtId="37" fontId="3" fillId="0" borderId="0" xfId="24" applyNumberFormat="1" applyFont="1" applyFill="1" applyAlignment="1">
      <alignment horizontal="left"/>
      <protection/>
    </xf>
    <xf numFmtId="38" fontId="3" fillId="0" borderId="0" xfId="24" applyNumberFormat="1" applyFont="1" applyFill="1" applyAlignment="1">
      <alignment horizontal="right"/>
      <protection/>
    </xf>
    <xf numFmtId="37" fontId="3" fillId="0" borderId="0" xfId="24" applyNumberFormat="1" applyFont="1" applyFill="1" applyAlignment="1">
      <alignment horizontal="center"/>
      <protection/>
    </xf>
    <xf numFmtId="37" fontId="2" fillId="0" borderId="0" xfId="24" applyNumberFormat="1" applyFont="1" applyFill="1" applyBorder="1" applyAlignment="1">
      <alignment horizontal="left"/>
      <protection/>
    </xf>
    <xf numFmtId="37" fontId="3" fillId="0" borderId="0" xfId="24" applyNumberFormat="1" applyFont="1" applyFill="1" applyAlignment="1">
      <alignment/>
      <protection/>
    </xf>
    <xf numFmtId="37" fontId="3" fillId="0" borderId="0" xfId="24" applyNumberFormat="1" applyFont="1" applyFill="1" applyBorder="1" applyAlignment="1">
      <alignment horizontal="center"/>
      <protection/>
    </xf>
    <xf numFmtId="37" fontId="5" fillId="0" borderId="0" xfId="24" applyNumberFormat="1" applyFont="1" applyFill="1">
      <alignment/>
      <protection/>
    </xf>
    <xf numFmtId="37" fontId="2" fillId="0" borderId="0" xfId="24" applyNumberFormat="1" applyFont="1" applyFill="1" applyAlignment="1">
      <alignment/>
      <protection/>
    </xf>
    <xf numFmtId="38" fontId="2" fillId="0" borderId="0" xfId="24" applyNumberFormat="1" applyFont="1" applyFill="1" applyAlignment="1">
      <alignment horizontal="right"/>
      <protection/>
    </xf>
    <xf numFmtId="38" fontId="2" fillId="0" borderId="0" xfId="24" applyNumberFormat="1" applyFont="1" applyFill="1">
      <alignment/>
      <protection/>
    </xf>
    <xf numFmtId="38" fontId="3" fillId="0" borderId="0" xfId="24" applyNumberFormat="1" applyFont="1" applyFill="1" applyAlignment="1">
      <alignment horizontal="center"/>
      <protection/>
    </xf>
    <xf numFmtId="1" fontId="3" fillId="0" borderId="0" xfId="24" applyNumberFormat="1" applyFont="1" applyFill="1" applyAlignment="1">
      <alignment horizontal="right"/>
      <protection/>
    </xf>
    <xf numFmtId="0" fontId="3" fillId="0" borderId="0" xfId="18" applyNumberFormat="1" applyFont="1" applyFill="1" applyAlignment="1">
      <alignment horizontal="center"/>
    </xf>
    <xf numFmtId="1" fontId="3" fillId="0" borderId="0" xfId="24" applyNumberFormat="1" applyFont="1" applyFill="1" applyAlignment="1">
      <alignment horizontal="center"/>
      <protection/>
    </xf>
    <xf numFmtId="38" fontId="5" fillId="0" borderId="0" xfId="24" applyNumberFormat="1" applyFont="1" applyFill="1" applyAlignment="1">
      <alignment horizontal="right"/>
      <protection/>
    </xf>
    <xf numFmtId="38" fontId="3" fillId="0" borderId="2" xfId="18" applyNumberFormat="1" applyFont="1" applyFill="1" applyBorder="1" applyAlignment="1">
      <alignment horizontal="center"/>
    </xf>
    <xf numFmtId="38" fontId="2" fillId="0" borderId="0" xfId="18" applyNumberFormat="1" applyFont="1" applyFill="1" applyAlignment="1">
      <alignment/>
    </xf>
    <xf numFmtId="37" fontId="2" fillId="0" borderId="0" xfId="24" applyNumberFormat="1" applyFont="1" applyFill="1" applyAlignment="1">
      <alignment horizontal="right"/>
      <protection/>
    </xf>
    <xf numFmtId="37" fontId="2" fillId="0" borderId="0" xfId="24" applyNumberFormat="1" applyFont="1" applyFill="1" applyBorder="1">
      <alignment/>
      <protection/>
    </xf>
    <xf numFmtId="0" fontId="2" fillId="0" borderId="0" xfId="24" applyFont="1" applyFill="1" applyBorder="1">
      <alignment/>
      <protection/>
    </xf>
    <xf numFmtId="179" fontId="2" fillId="0" borderId="3" xfId="15" applyNumberFormat="1" applyFont="1" applyFill="1" applyBorder="1" applyAlignment="1">
      <alignment/>
    </xf>
    <xf numFmtId="179" fontId="2" fillId="0" borderId="3" xfId="15" applyNumberFormat="1" applyFont="1" applyFill="1" applyBorder="1" applyAlignment="1">
      <alignment horizontal="right"/>
    </xf>
    <xf numFmtId="37" fontId="2" fillId="0" borderId="0" xfId="18" applyNumberFormat="1" applyFont="1" applyFill="1" applyAlignment="1">
      <alignment/>
    </xf>
    <xf numFmtId="38" fontId="2" fillId="0" borderId="0" xfId="18" applyNumberFormat="1" applyFont="1" applyFill="1" applyBorder="1" applyAlignment="1">
      <alignment/>
    </xf>
    <xf numFmtId="37" fontId="2" fillId="0" borderId="3" xfId="18" applyNumberFormat="1" applyFont="1" applyFill="1" applyBorder="1" applyAlignment="1">
      <alignment/>
    </xf>
    <xf numFmtId="37" fontId="2" fillId="0" borderId="3" xfId="18" applyNumberFormat="1" applyFont="1" applyFill="1" applyBorder="1" applyAlignment="1" quotePrefix="1">
      <alignment horizontal="right"/>
    </xf>
    <xf numFmtId="37" fontId="3" fillId="0" borderId="0" xfId="24" applyNumberFormat="1" applyFont="1" applyFill="1" applyBorder="1">
      <alignment/>
      <protection/>
    </xf>
    <xf numFmtId="38" fontId="2" fillId="0" borderId="0" xfId="24" applyNumberFormat="1" applyFont="1" applyFill="1" applyBorder="1" applyAlignment="1">
      <alignment horizontal="right"/>
      <protection/>
    </xf>
    <xf numFmtId="38" fontId="2" fillId="0" borderId="0" xfId="18" applyNumberFormat="1" applyFont="1" applyFill="1" applyBorder="1" applyAlignment="1" quotePrefix="1">
      <alignment horizontal="right"/>
    </xf>
    <xf numFmtId="38" fontId="2" fillId="0" borderId="0" xfId="24" applyNumberFormat="1" applyFont="1" applyFill="1" applyBorder="1">
      <alignment/>
      <protection/>
    </xf>
    <xf numFmtId="37" fontId="3" fillId="0" borderId="0" xfId="23" applyNumberFormat="1" applyFont="1" applyFill="1">
      <alignment/>
      <protection/>
    </xf>
    <xf numFmtId="37" fontId="2" fillId="0" borderId="0" xfId="24" applyNumberFormat="1" applyFont="1" applyFill="1" applyBorder="1" applyAlignment="1">
      <alignment/>
      <protection/>
    </xf>
    <xf numFmtId="37" fontId="3" fillId="0" borderId="0" xfId="23" applyNumberFormat="1" applyFont="1" applyFill="1" applyAlignment="1">
      <alignment vertical="center"/>
      <protection/>
    </xf>
    <xf numFmtId="37" fontId="2" fillId="0" borderId="0" xfId="24" applyNumberFormat="1" applyFont="1" applyFill="1" applyBorder="1" applyAlignment="1">
      <alignment wrapText="1"/>
      <protection/>
    </xf>
    <xf numFmtId="38" fontId="2" fillId="0" borderId="0" xfId="18" applyNumberFormat="1" applyFont="1" applyFill="1" applyBorder="1" applyAlignment="1">
      <alignment horizontal="right"/>
    </xf>
    <xf numFmtId="37" fontId="3" fillId="0" borderId="0" xfId="24" applyNumberFormat="1" applyFont="1" applyFill="1" applyAlignment="1">
      <alignment vertical="center"/>
      <protection/>
    </xf>
    <xf numFmtId="37" fontId="2" fillId="0" borderId="0" xfId="24" applyNumberFormat="1" applyFont="1" applyFill="1" applyAlignment="1">
      <alignment horizontal="center"/>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8" fontId="2" fillId="0" borderId="0" xfId="23" applyNumberFormat="1" applyFont="1" applyFill="1">
      <alignment/>
      <protection/>
    </xf>
    <xf numFmtId="38" fontId="3" fillId="0" borderId="0" xfId="23" applyNumberFormat="1" applyFont="1" applyFill="1" applyAlignment="1">
      <alignment horizontal="center"/>
      <protection/>
    </xf>
    <xf numFmtId="37" fontId="5" fillId="0" borderId="0" xfId="23" applyNumberFormat="1" applyFont="1" applyFill="1" applyAlignment="1">
      <alignment horizontal="center"/>
      <protection/>
    </xf>
    <xf numFmtId="38" fontId="2" fillId="0" borderId="0" xfId="23" applyNumberFormat="1" applyFont="1" applyFill="1" applyAlignment="1">
      <alignment horizontal="center"/>
      <protection/>
    </xf>
    <xf numFmtId="37" fontId="5" fillId="0" borderId="0" xfId="0" applyNumberFormat="1" applyFont="1" applyFill="1" applyAlignment="1">
      <alignment/>
    </xf>
    <xf numFmtId="37" fontId="2" fillId="0" borderId="0" xfId="0" applyNumberFormat="1" applyFont="1" applyFill="1" applyAlignment="1">
      <alignment/>
    </xf>
    <xf numFmtId="38" fontId="3" fillId="0" borderId="0" xfId="15" applyNumberFormat="1" applyFont="1" applyFill="1" applyAlignment="1">
      <alignment/>
    </xf>
    <xf numFmtId="38" fontId="2" fillId="0" borderId="0" xfId="15" applyNumberFormat="1" applyFont="1" applyFill="1" applyAlignment="1">
      <alignment horizontal="center"/>
    </xf>
    <xf numFmtId="38" fontId="3" fillId="0" borderId="0" xfId="15" applyNumberFormat="1" applyFont="1" applyFill="1" applyAlignment="1">
      <alignment horizontal="right"/>
    </xf>
    <xf numFmtId="38" fontId="3" fillId="0" borderId="0" xfId="15" applyNumberFormat="1" applyFont="1" applyFill="1" applyBorder="1" applyAlignment="1">
      <alignment horizontal="right"/>
    </xf>
    <xf numFmtId="0" fontId="3" fillId="0" borderId="0" xfId="0" applyFont="1" applyFill="1" applyBorder="1" applyAlignment="1">
      <alignment horizontal="right"/>
    </xf>
    <xf numFmtId="38" fontId="5" fillId="0" borderId="2" xfId="15" applyNumberFormat="1" applyFont="1" applyFill="1" applyBorder="1" applyAlignment="1">
      <alignment horizontal="right"/>
    </xf>
    <xf numFmtId="37" fontId="3" fillId="0" borderId="0" xfId="0" applyNumberFormat="1" applyFont="1" applyFill="1" applyBorder="1" applyAlignment="1">
      <alignment/>
    </xf>
    <xf numFmtId="38" fontId="3" fillId="0" borderId="0" xfId="0" applyNumberFormat="1" applyFont="1" applyFill="1" applyBorder="1" applyAlignment="1">
      <alignment/>
    </xf>
    <xf numFmtId="179" fontId="2" fillId="0" borderId="1" xfId="15" applyNumberFormat="1" applyFont="1" applyFill="1" applyBorder="1" applyAlignment="1">
      <alignment/>
    </xf>
    <xf numFmtId="0" fontId="2" fillId="0" borderId="0" xfId="0" applyFont="1" applyFill="1" applyAlignment="1">
      <alignment horizontal="centerContinuous"/>
    </xf>
    <xf numFmtId="37" fontId="2" fillId="0" borderId="0" xfId="15" applyNumberFormat="1" applyFont="1" applyFill="1" applyAlignment="1">
      <alignment horizontal="centerContinuous"/>
    </xf>
    <xf numFmtId="37" fontId="2" fillId="0" borderId="0" xfId="0" applyNumberFormat="1" applyFont="1" applyFill="1" applyAlignment="1">
      <alignment/>
    </xf>
    <xf numFmtId="37" fontId="3" fillId="0" borderId="0" xfId="15" applyNumberFormat="1" applyFont="1" applyFill="1" applyAlignment="1">
      <alignment horizontal="center"/>
    </xf>
    <xf numFmtId="37" fontId="2" fillId="0" borderId="0" xfId="15" applyNumberFormat="1" applyFont="1" applyFill="1" applyAlignment="1">
      <alignment/>
    </xf>
    <xf numFmtId="49" fontId="3" fillId="0" borderId="0" xfId="0" applyNumberFormat="1" applyFont="1" applyFill="1" applyAlignment="1">
      <alignment horizontal="center"/>
    </xf>
    <xf numFmtId="0" fontId="5" fillId="0" borderId="0" xfId="0" applyFont="1" applyFill="1" applyAlignment="1">
      <alignment horizontal="centerContinuous"/>
    </xf>
    <xf numFmtId="38" fontId="3" fillId="0" borderId="2" xfId="15" applyNumberFormat="1"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left" indent="1"/>
    </xf>
    <xf numFmtId="0" fontId="2" fillId="0" borderId="0" xfId="0" applyFont="1" applyFill="1" applyAlignment="1">
      <alignment horizontal="left" wrapText="1" indent="1"/>
    </xf>
    <xf numFmtId="0" fontId="2" fillId="0" borderId="0" xfId="0" applyFont="1" applyFill="1" applyAlignment="1">
      <alignment horizontal="left" wrapText="1" indent="2"/>
    </xf>
    <xf numFmtId="0" fontId="2" fillId="0" borderId="0" xfId="0" applyFont="1" applyFill="1" applyAlignment="1">
      <alignment horizontal="left" indent="2"/>
    </xf>
    <xf numFmtId="37" fontId="2" fillId="0" borderId="2" xfId="15" applyNumberFormat="1" applyFont="1" applyFill="1" applyBorder="1" applyAlignment="1">
      <alignment horizontal="centerContinuous"/>
    </xf>
    <xf numFmtId="0" fontId="2" fillId="0" borderId="0" xfId="0" applyFont="1" applyFill="1" applyBorder="1" applyAlignment="1">
      <alignment horizontal="left" indent="1"/>
    </xf>
    <xf numFmtId="0" fontId="6" fillId="0" borderId="0" xfId="0" applyFont="1" applyFill="1" applyAlignment="1">
      <alignment/>
    </xf>
    <xf numFmtId="37" fontId="2" fillId="0" borderId="3" xfId="15" applyNumberFormat="1" applyFont="1" applyFill="1" applyBorder="1" applyAlignment="1">
      <alignment/>
    </xf>
    <xf numFmtId="37" fontId="2" fillId="0" borderId="2" xfId="15" applyNumberFormat="1" applyFont="1" applyFill="1" applyBorder="1" applyAlignment="1">
      <alignment/>
    </xf>
    <xf numFmtId="0" fontId="2" fillId="0" borderId="0" xfId="0" applyFont="1" applyFill="1" applyAlignment="1">
      <alignment horizontal="right"/>
    </xf>
    <xf numFmtId="37" fontId="2" fillId="0" borderId="0" xfId="15" applyNumberFormat="1" applyFont="1" applyFill="1" applyAlignment="1">
      <alignment horizontal="right"/>
    </xf>
    <xf numFmtId="37" fontId="3" fillId="0" borderId="0" xfId="0" applyNumberFormat="1" applyFont="1" applyFill="1" applyAlignment="1">
      <alignment/>
    </xf>
    <xf numFmtId="179" fontId="2" fillId="0" borderId="4" xfId="15" applyNumberFormat="1" applyFont="1" applyFill="1" applyBorder="1" applyAlignment="1">
      <alignment/>
    </xf>
    <xf numFmtId="179" fontId="2" fillId="0" borderId="0" xfId="15" applyNumberFormat="1" applyFont="1" applyFill="1" applyAlignment="1">
      <alignment horizontal="right"/>
    </xf>
    <xf numFmtId="179" fontId="2" fillId="0" borderId="0" xfId="15" applyNumberFormat="1" applyFont="1" applyFill="1" applyAlignment="1">
      <alignment/>
    </xf>
    <xf numFmtId="179" fontId="2" fillId="0" borderId="5" xfId="15" applyNumberFormat="1" applyFont="1" applyFill="1" applyBorder="1" applyAlignment="1">
      <alignment/>
    </xf>
    <xf numFmtId="179" fontId="2" fillId="0" borderId="0" xfId="15" applyNumberFormat="1" applyFont="1" applyFill="1" applyBorder="1" applyAlignment="1">
      <alignment horizontal="right"/>
    </xf>
    <xf numFmtId="179" fontId="2" fillId="0" borderId="6" xfId="15" applyNumberFormat="1" applyFont="1" applyFill="1" applyBorder="1" applyAlignment="1" quotePrefix="1">
      <alignment horizontal="right"/>
    </xf>
    <xf numFmtId="179" fontId="2" fillId="0" borderId="6" xfId="15" applyNumberFormat="1" applyFont="1" applyFill="1" applyBorder="1" applyAlignment="1">
      <alignment/>
    </xf>
    <xf numFmtId="179" fontId="2" fillId="0" borderId="6" xfId="15" applyNumberFormat="1" applyFont="1" applyFill="1" applyBorder="1" applyAlignment="1">
      <alignment horizontal="right"/>
    </xf>
    <xf numFmtId="179" fontId="2" fillId="0" borderId="0" xfId="15" applyNumberFormat="1" applyFont="1" applyFill="1" applyAlignment="1">
      <alignment horizontal="center"/>
    </xf>
    <xf numFmtId="179" fontId="2" fillId="0" borderId="4" xfId="15" applyNumberFormat="1" applyFont="1" applyFill="1" applyBorder="1" applyAlignment="1">
      <alignment horizontal="center"/>
    </xf>
    <xf numFmtId="179" fontId="2" fillId="0" borderId="4" xfId="15" applyNumberFormat="1" applyFont="1" applyFill="1" applyBorder="1" applyAlignment="1">
      <alignment horizontal="right"/>
    </xf>
    <xf numFmtId="179" fontId="2" fillId="0" borderId="4" xfId="15" applyNumberFormat="1" applyFont="1" applyFill="1" applyBorder="1" applyAlignment="1" quotePrefix="1">
      <alignment horizontal="right"/>
    </xf>
    <xf numFmtId="179" fontId="2" fillId="0" borderId="0" xfId="15" applyNumberFormat="1" applyFont="1" applyFill="1" applyBorder="1" applyAlignment="1" quotePrefix="1">
      <alignment horizontal="right"/>
    </xf>
    <xf numFmtId="179" fontId="3" fillId="0" borderId="0" xfId="15" applyNumberFormat="1" applyFont="1" applyFill="1" applyBorder="1" applyAlignment="1">
      <alignment horizontal="right"/>
    </xf>
    <xf numFmtId="179" fontId="3" fillId="0" borderId="0" xfId="15" applyNumberFormat="1" applyFont="1" applyFill="1" applyBorder="1" applyAlignment="1">
      <alignment/>
    </xf>
    <xf numFmtId="179" fontId="2" fillId="0" borderId="0" xfId="15" applyNumberFormat="1" applyFont="1" applyFill="1" applyBorder="1" applyAlignment="1">
      <alignment/>
    </xf>
    <xf numFmtId="179" fontId="2" fillId="0" borderId="2" xfId="15" applyNumberFormat="1" applyFont="1" applyFill="1" applyBorder="1" applyAlignment="1">
      <alignment/>
    </xf>
    <xf numFmtId="195" fontId="2" fillId="0" borderId="0" xfId="24" applyNumberFormat="1" applyFont="1" applyFill="1" applyBorder="1" applyAlignment="1">
      <alignment horizontal="right"/>
      <protection/>
    </xf>
    <xf numFmtId="38" fontId="2" fillId="0" borderId="0" xfId="18" applyNumberFormat="1" applyFont="1" applyFill="1" applyAlignment="1">
      <alignment horizontal="centerContinuous"/>
    </xf>
    <xf numFmtId="179" fontId="1" fillId="0" borderId="4" xfId="15" applyNumberFormat="1" applyFont="1" applyFill="1" applyBorder="1" applyAlignment="1">
      <alignment/>
    </xf>
    <xf numFmtId="179" fontId="1" fillId="0" borderId="6" xfId="15" applyNumberFormat="1" applyFont="1" applyFill="1" applyBorder="1" applyAlignment="1">
      <alignment/>
    </xf>
    <xf numFmtId="179" fontId="2" fillId="0" borderId="6" xfId="15" applyNumberFormat="1" applyFont="1" applyFill="1" applyBorder="1" applyAlignment="1">
      <alignment/>
    </xf>
    <xf numFmtId="180" fontId="2" fillId="0" borderId="0" xfId="0" applyNumberFormat="1" applyFont="1" applyFill="1" applyAlignment="1">
      <alignment/>
    </xf>
    <xf numFmtId="179" fontId="2" fillId="0" borderId="0" xfId="0" applyNumberFormat="1" applyFont="1" applyFill="1" applyAlignment="1">
      <alignment/>
    </xf>
    <xf numFmtId="179" fontId="7" fillId="0" borderId="0" xfId="15" applyNumberFormat="1" applyFont="1" applyFill="1" applyAlignment="1">
      <alignment/>
    </xf>
    <xf numFmtId="179" fontId="7" fillId="0" borderId="0" xfId="15" applyNumberFormat="1" applyFont="1" applyFill="1" applyBorder="1" applyAlignment="1">
      <alignment/>
    </xf>
    <xf numFmtId="179" fontId="7" fillId="0" borderId="2" xfId="15" applyNumberFormat="1" applyFont="1" applyFill="1" applyBorder="1" applyAlignment="1">
      <alignment/>
    </xf>
    <xf numFmtId="37" fontId="7" fillId="0" borderId="0" xfId="23" applyNumberFormat="1" applyFont="1" applyFill="1">
      <alignment/>
      <protection/>
    </xf>
    <xf numFmtId="38" fontId="2" fillId="0" borderId="6" xfId="23" applyNumberFormat="1" applyFont="1" applyFill="1" applyBorder="1">
      <alignment/>
      <protection/>
    </xf>
    <xf numFmtId="49" fontId="3" fillId="0" borderId="6" xfId="23" applyNumberFormat="1" applyFont="1" applyFill="1" applyBorder="1" applyAlignment="1">
      <alignment horizontal="center"/>
      <protection/>
    </xf>
    <xf numFmtId="0" fontId="3" fillId="0" borderId="0" xfId="23" applyFont="1" applyFill="1">
      <alignment/>
      <protection/>
    </xf>
    <xf numFmtId="38" fontId="2" fillId="0" borderId="0" xfId="23" applyNumberFormat="1" applyFont="1" applyFill="1" applyBorder="1">
      <alignment/>
      <protection/>
    </xf>
    <xf numFmtId="37" fontId="5" fillId="0" borderId="0" xfId="23" applyNumberFormat="1" applyFont="1" applyFill="1" applyBorder="1" applyAlignment="1">
      <alignment horizontal="center"/>
      <protection/>
    </xf>
    <xf numFmtId="38" fontId="2" fillId="0" borderId="0" xfId="23" applyNumberFormat="1" applyFont="1" applyFill="1" applyBorder="1" applyAlignment="1">
      <alignment horizontal="center"/>
      <protection/>
    </xf>
    <xf numFmtId="38" fontId="3" fillId="0" borderId="0" xfId="23" applyNumberFormat="1" applyFont="1" applyFill="1" applyBorder="1" applyAlignment="1">
      <alignment horizontal="center"/>
      <protection/>
    </xf>
    <xf numFmtId="38" fontId="2" fillId="0" borderId="0" xfId="17" applyNumberFormat="1" applyFont="1" applyFill="1" applyBorder="1" applyAlignment="1">
      <alignment/>
    </xf>
    <xf numFmtId="37" fontId="3" fillId="0" borderId="0" xfId="23" applyNumberFormat="1" applyFont="1" applyFill="1" applyBorder="1" applyAlignment="1">
      <alignment horizontal="left"/>
      <protection/>
    </xf>
    <xf numFmtId="38" fontId="5" fillId="0" borderId="0" xfId="23" applyNumberFormat="1" applyFont="1" applyFill="1" applyBorder="1" applyAlignment="1">
      <alignment horizontal="right"/>
      <protection/>
    </xf>
    <xf numFmtId="179" fontId="3" fillId="0" borderId="7" xfId="15" applyNumberFormat="1" applyFont="1" applyFill="1" applyBorder="1" applyAlignment="1">
      <alignment/>
    </xf>
    <xf numFmtId="179" fontId="3" fillId="0" borderId="7" xfId="15" applyNumberFormat="1" applyFont="1" applyFill="1" applyBorder="1" applyAlignment="1">
      <alignment/>
    </xf>
    <xf numFmtId="179" fontId="2" fillId="0" borderId="0" xfId="23" applyNumberFormat="1" applyFont="1" applyFill="1" applyBorder="1">
      <alignment/>
      <protection/>
    </xf>
    <xf numFmtId="37" fontId="10" fillId="0" borderId="0" xfId="24" applyNumberFormat="1" applyFont="1" applyFill="1" applyBorder="1">
      <alignment/>
      <protection/>
    </xf>
    <xf numFmtId="0" fontId="10" fillId="0" borderId="0" xfId="0" applyFont="1" applyFill="1" applyAlignment="1">
      <alignment/>
    </xf>
    <xf numFmtId="37" fontId="3" fillId="0" borderId="0" xfId="23" applyNumberFormat="1" applyFont="1" applyFill="1" applyBorder="1" applyAlignment="1">
      <alignment vertical="center"/>
      <protection/>
    </xf>
    <xf numFmtId="37" fontId="4" fillId="0" borderId="0" xfId="23" applyNumberFormat="1" applyFont="1" applyFill="1" applyBorder="1" applyAlignment="1">
      <alignment horizontal="center" vertical="center"/>
      <protection/>
    </xf>
    <xf numFmtId="179" fontId="2" fillId="0" borderId="8" xfId="15" applyNumberFormat="1" applyFont="1" applyFill="1" applyBorder="1" applyAlignment="1">
      <alignment/>
    </xf>
    <xf numFmtId="0" fontId="7" fillId="0" borderId="0" xfId="0" applyFont="1" applyFill="1" applyAlignment="1">
      <alignment/>
    </xf>
    <xf numFmtId="0" fontId="7" fillId="0" borderId="0" xfId="0" applyFont="1" applyFill="1" applyAlignment="1">
      <alignment horizontal="right"/>
    </xf>
    <xf numFmtId="37" fontId="7" fillId="0" borderId="0" xfId="23" applyNumberFormat="1" applyFont="1" applyFill="1" applyAlignment="1">
      <alignment/>
      <protection/>
    </xf>
    <xf numFmtId="38" fontId="7" fillId="0" borderId="0" xfId="23" applyNumberFormat="1" applyFont="1" applyFill="1" applyAlignment="1">
      <alignment horizontal="right"/>
      <protection/>
    </xf>
    <xf numFmtId="37" fontId="10" fillId="0" borderId="0" xfId="23" applyNumberFormat="1" applyFont="1" applyFill="1" applyAlignment="1">
      <alignment horizontal="center"/>
      <protection/>
    </xf>
    <xf numFmtId="37" fontId="11" fillId="0" borderId="0" xfId="23" applyNumberFormat="1" applyFont="1" applyFill="1" applyAlignment="1">
      <alignment horizontal="center"/>
      <protection/>
    </xf>
    <xf numFmtId="37" fontId="10" fillId="0" borderId="0" xfId="23" applyNumberFormat="1" applyFont="1" applyFill="1">
      <alignment/>
      <protection/>
    </xf>
    <xf numFmtId="38" fontId="10" fillId="0" borderId="0" xfId="23" applyNumberFormat="1" applyFont="1" applyFill="1" applyAlignment="1">
      <alignment horizontal="right"/>
      <protection/>
    </xf>
    <xf numFmtId="171" fontId="7" fillId="0" borderId="0" xfId="15" applyFont="1" applyFill="1" applyAlignment="1">
      <alignment/>
    </xf>
    <xf numFmtId="37" fontId="7" fillId="0" borderId="0" xfId="15" applyNumberFormat="1" applyFont="1" applyFill="1" applyAlignment="1">
      <alignment/>
    </xf>
    <xf numFmtId="37" fontId="10" fillId="0" borderId="0" xfId="15" applyNumberFormat="1" applyFont="1" applyFill="1" applyAlignment="1">
      <alignment horizontal="center"/>
    </xf>
    <xf numFmtId="49" fontId="10" fillId="0" borderId="0" xfId="0" applyNumberFormat="1" applyFont="1" applyFill="1" applyAlignment="1">
      <alignment horizontal="center"/>
    </xf>
    <xf numFmtId="38" fontId="10" fillId="0" borderId="2" xfId="15" applyNumberFormat="1" applyFont="1" applyFill="1" applyBorder="1" applyAlignment="1">
      <alignment horizontal="center"/>
    </xf>
    <xf numFmtId="37" fontId="7" fillId="0" borderId="0" xfId="15" applyNumberFormat="1" applyFont="1" applyFill="1" applyBorder="1" applyAlignment="1">
      <alignment/>
    </xf>
    <xf numFmtId="37" fontId="7" fillId="0" borderId="0" xfId="0" applyNumberFormat="1" applyFont="1" applyFill="1" applyAlignment="1">
      <alignment/>
    </xf>
    <xf numFmtId="179" fontId="7" fillId="0" borderId="0" xfId="15" applyNumberFormat="1" applyFont="1" applyFill="1" applyAlignment="1">
      <alignment horizontal="left" indent="2"/>
    </xf>
    <xf numFmtId="171" fontId="7" fillId="0" borderId="0" xfId="15" applyFont="1" applyFill="1" applyAlignment="1">
      <alignment horizontal="left" indent="2"/>
    </xf>
    <xf numFmtId="0" fontId="7" fillId="0" borderId="0" xfId="0" applyFont="1" applyFill="1" applyBorder="1" applyAlignment="1">
      <alignment/>
    </xf>
    <xf numFmtId="171" fontId="10" fillId="0" borderId="0" xfId="15" applyFont="1" applyFill="1" applyAlignment="1">
      <alignment horizontal="centerContinuous"/>
    </xf>
    <xf numFmtId="179" fontId="7" fillId="0" borderId="0" xfId="15" applyNumberFormat="1" applyFont="1" applyFill="1" applyAlignment="1">
      <alignment horizontal="centerContinuous"/>
    </xf>
    <xf numFmtId="37" fontId="7" fillId="0" borderId="2" xfId="15" applyNumberFormat="1" applyFont="1" applyFill="1" applyBorder="1" applyAlignment="1">
      <alignment horizontal="centerContinuous"/>
    </xf>
    <xf numFmtId="179" fontId="7" fillId="0" borderId="1" xfId="15" applyNumberFormat="1" applyFont="1" applyFill="1" applyBorder="1" applyAlignment="1">
      <alignment/>
    </xf>
    <xf numFmtId="37" fontId="7" fillId="0" borderId="3" xfId="15" applyNumberFormat="1" applyFont="1" applyFill="1" applyBorder="1" applyAlignment="1">
      <alignment/>
    </xf>
    <xf numFmtId="37" fontId="7" fillId="0" borderId="2" xfId="15" applyNumberFormat="1" applyFont="1" applyFill="1" applyBorder="1" applyAlignment="1">
      <alignment/>
    </xf>
    <xf numFmtId="37" fontId="7" fillId="0" borderId="0" xfId="15" applyNumberFormat="1" applyFont="1" applyFill="1" applyAlignment="1">
      <alignment horizontal="right"/>
    </xf>
    <xf numFmtId="38" fontId="7" fillId="0" borderId="0" xfId="18" applyNumberFormat="1" applyFont="1" applyFill="1" applyBorder="1" applyAlignment="1">
      <alignment horizontal="right"/>
    </xf>
    <xf numFmtId="38" fontId="7" fillId="0" borderId="0" xfId="24" applyNumberFormat="1" applyFont="1" applyFill="1" applyBorder="1" applyAlignment="1">
      <alignment horizontal="right"/>
      <protection/>
    </xf>
    <xf numFmtId="37" fontId="2" fillId="0" borderId="0" xfId="15" applyNumberFormat="1" applyFont="1" applyFill="1" applyBorder="1" applyAlignment="1">
      <alignment horizontal="centerContinuous"/>
    </xf>
    <xf numFmtId="37" fontId="7" fillId="0" borderId="0" xfId="15" applyNumberFormat="1" applyFont="1" applyFill="1" applyBorder="1" applyAlignment="1">
      <alignment horizontal="centerContinuous"/>
    </xf>
    <xf numFmtId="0" fontId="0" fillId="0" borderId="0" xfId="0" applyAlignment="1">
      <alignment/>
    </xf>
    <xf numFmtId="179" fontId="2" fillId="0" borderId="8" xfId="15" applyNumberFormat="1" applyFont="1" applyFill="1" applyBorder="1" applyAlignment="1">
      <alignment/>
    </xf>
    <xf numFmtId="179" fontId="12" fillId="0" borderId="0" xfId="15" applyNumberFormat="1" applyFont="1" applyFill="1" applyAlignment="1">
      <alignment horizontal="right"/>
    </xf>
    <xf numFmtId="179" fontId="12" fillId="0" borderId="0" xfId="15" applyNumberFormat="1" applyFont="1" applyFill="1" applyAlignment="1">
      <alignment/>
    </xf>
    <xf numFmtId="179" fontId="12" fillId="0" borderId="0" xfId="15" applyNumberFormat="1" applyFont="1" applyFill="1" applyBorder="1" applyAlignment="1">
      <alignment/>
    </xf>
    <xf numFmtId="179" fontId="2" fillId="0" borderId="0" xfId="15" applyNumberFormat="1" applyFont="1" applyFill="1" applyAlignment="1">
      <alignment/>
    </xf>
    <xf numFmtId="179" fontId="12" fillId="0" borderId="0" xfId="15" applyNumberFormat="1" applyFont="1" applyFill="1" applyBorder="1" applyAlignment="1">
      <alignment horizontal="right"/>
    </xf>
    <xf numFmtId="179" fontId="13" fillId="0" borderId="0" xfId="15" applyNumberFormat="1" applyFont="1" applyFill="1" applyBorder="1" applyAlignment="1">
      <alignment horizontal="right"/>
    </xf>
    <xf numFmtId="179" fontId="2" fillId="0" borderId="0" xfId="15" applyNumberFormat="1" applyFont="1" applyFill="1" applyBorder="1" applyAlignment="1" quotePrefix="1">
      <alignment/>
    </xf>
    <xf numFmtId="180" fontId="2" fillId="0" borderId="0" xfId="15" applyNumberFormat="1" applyFont="1" applyFill="1" applyBorder="1" applyAlignment="1">
      <alignment/>
    </xf>
    <xf numFmtId="179" fontId="13" fillId="0" borderId="0" xfId="15" applyNumberFormat="1" applyFont="1" applyFill="1" applyBorder="1" applyAlignment="1">
      <alignment/>
    </xf>
    <xf numFmtId="179" fontId="13" fillId="0" borderId="0" xfId="15" applyNumberFormat="1" applyFont="1" applyFill="1" applyAlignment="1">
      <alignment/>
    </xf>
    <xf numFmtId="37" fontId="13" fillId="0" borderId="0" xfId="24" applyNumberFormat="1" applyFont="1" applyFill="1" applyBorder="1">
      <alignment/>
      <protection/>
    </xf>
    <xf numFmtId="171" fontId="13" fillId="0" borderId="0" xfId="15" applyFont="1" applyFill="1" applyBorder="1" applyAlignment="1">
      <alignment/>
    </xf>
    <xf numFmtId="38" fontId="3" fillId="0" borderId="0" xfId="15" applyNumberFormat="1" applyFont="1" applyFill="1" applyBorder="1" applyAlignment="1">
      <alignment horizontal="center"/>
    </xf>
    <xf numFmtId="37" fontId="14" fillId="0" borderId="0" xfId="15" applyNumberFormat="1" applyFont="1" applyFill="1" applyAlignment="1">
      <alignment horizontal="center"/>
    </xf>
    <xf numFmtId="49" fontId="14" fillId="0" borderId="0" xfId="0" applyNumberFormat="1" applyFont="1" applyFill="1" applyAlignment="1">
      <alignment horizontal="center"/>
    </xf>
    <xf numFmtId="38" fontId="14" fillId="0" borderId="2" xfId="15" applyNumberFormat="1" applyFont="1" applyFill="1" applyBorder="1" applyAlignment="1">
      <alignment horizontal="center"/>
    </xf>
    <xf numFmtId="0" fontId="13" fillId="0" borderId="0" xfId="0" applyFont="1" applyFill="1" applyAlignment="1">
      <alignment horizontal="left" indent="1"/>
    </xf>
    <xf numFmtId="179" fontId="13" fillId="0" borderId="0" xfId="15" applyNumberFormat="1" applyFont="1" applyFill="1" applyBorder="1" applyAlignment="1">
      <alignment horizontal="right"/>
    </xf>
    <xf numFmtId="180" fontId="13" fillId="0" borderId="0" xfId="0" applyNumberFormat="1" applyFont="1" applyFill="1" applyAlignment="1">
      <alignment/>
    </xf>
    <xf numFmtId="0" fontId="7" fillId="0" borderId="2" xfId="0" applyFont="1" applyFill="1" applyBorder="1" applyAlignment="1">
      <alignment/>
    </xf>
    <xf numFmtId="179" fontId="7" fillId="0" borderId="0" xfId="15" applyNumberFormat="1" applyFont="1" applyFill="1" applyBorder="1" applyAlignment="1" quotePrefix="1">
      <alignment horizontal="right"/>
    </xf>
    <xf numFmtId="0" fontId="13" fillId="0" borderId="0" xfId="0" applyFont="1" applyFill="1" applyAlignment="1">
      <alignment/>
    </xf>
    <xf numFmtId="179" fontId="13" fillId="0" borderId="2" xfId="15" applyNumberFormat="1" applyFont="1" applyFill="1" applyBorder="1" applyAlignment="1">
      <alignment/>
    </xf>
    <xf numFmtId="0" fontId="13" fillId="0" borderId="0" xfId="0" applyFont="1" applyFill="1" applyAlignment="1">
      <alignment/>
    </xf>
    <xf numFmtId="0" fontId="10" fillId="0" borderId="2" xfId="0" applyFont="1" applyFill="1" applyBorder="1" applyAlignment="1">
      <alignment/>
    </xf>
    <xf numFmtId="0" fontId="13" fillId="0" borderId="0" xfId="0" applyFont="1" applyFill="1" applyBorder="1" applyAlignment="1">
      <alignment horizontal="left" indent="1"/>
    </xf>
    <xf numFmtId="179" fontId="7" fillId="0" borderId="0" xfId="15" applyNumberFormat="1" applyFont="1" applyFill="1" applyBorder="1" applyAlignment="1" quotePrefix="1">
      <alignment/>
    </xf>
    <xf numFmtId="38" fontId="3" fillId="0" borderId="0" xfId="15" applyNumberFormat="1" applyFont="1" applyFill="1" applyAlignment="1">
      <alignment horizontal="center"/>
    </xf>
    <xf numFmtId="171" fontId="2" fillId="0" borderId="0" xfId="15" applyFont="1" applyFill="1" applyAlignment="1">
      <alignment/>
    </xf>
    <xf numFmtId="38" fontId="3" fillId="0" borderId="0" xfId="15" applyNumberFormat="1" applyFont="1" applyFill="1" applyBorder="1" applyAlignment="1" quotePrefix="1">
      <alignment horizontal="center"/>
    </xf>
    <xf numFmtId="0" fontId="3" fillId="0" borderId="0" xfId="0" applyFont="1" applyFill="1" applyBorder="1" applyAlignment="1">
      <alignment horizontal="center"/>
    </xf>
    <xf numFmtId="37" fontId="3" fillId="0" borderId="0" xfId="24" applyNumberFormat="1" applyFont="1" applyFill="1" applyAlignment="1">
      <alignment horizontal="right"/>
      <protection/>
    </xf>
    <xf numFmtId="37" fontId="15" fillId="0" borderId="0" xfId="24" applyNumberFormat="1" applyFont="1" applyFill="1" applyAlignment="1">
      <alignment horizontal="right"/>
      <protection/>
    </xf>
    <xf numFmtId="37" fontId="3" fillId="0" borderId="0" xfId="23" applyNumberFormat="1" applyFont="1" applyFill="1" applyBorder="1" applyAlignment="1">
      <alignment horizontal="right"/>
      <protection/>
    </xf>
    <xf numFmtId="38" fontId="15" fillId="0" borderId="0" xfId="23" applyNumberFormat="1" applyFont="1" applyFill="1" applyBorder="1" applyAlignment="1">
      <alignment horizontal="right"/>
      <protection/>
    </xf>
    <xf numFmtId="38" fontId="3" fillId="0" borderId="0" xfId="23" applyNumberFormat="1" applyFont="1" applyFill="1" applyAlignment="1">
      <alignment horizontal="right"/>
      <protection/>
    </xf>
    <xf numFmtId="38" fontId="15" fillId="0" borderId="0" xfId="23" applyNumberFormat="1" applyFont="1" applyFill="1" applyAlignment="1">
      <alignment horizontal="right"/>
      <protection/>
    </xf>
    <xf numFmtId="37" fontId="3" fillId="0" borderId="0" xfId="23" applyNumberFormat="1" applyFont="1" applyFill="1" applyAlignment="1">
      <alignment horizontal="right"/>
      <protection/>
    </xf>
    <xf numFmtId="37" fontId="15" fillId="0" borderId="0" xfId="23" applyNumberFormat="1" applyFont="1" applyFill="1" applyAlignment="1">
      <alignment horizontal="right"/>
      <protection/>
    </xf>
    <xf numFmtId="38" fontId="3" fillId="0" borderId="0" xfId="24" applyNumberFormat="1" applyFont="1" applyFill="1" applyAlignment="1">
      <alignment horizontal="center"/>
      <protection/>
    </xf>
    <xf numFmtId="49" fontId="3" fillId="0" borderId="2" xfId="18" applyNumberFormat="1" applyFont="1" applyFill="1" applyBorder="1" applyAlignment="1">
      <alignment horizontal="center"/>
    </xf>
    <xf numFmtId="37" fontId="3" fillId="0" borderId="0" xfId="23" applyNumberFormat="1" applyFont="1" applyFill="1" applyAlignment="1">
      <alignment horizontal="center"/>
      <protection/>
    </xf>
    <xf numFmtId="0" fontId="0" fillId="0" borderId="0" xfId="0" applyAlignment="1">
      <alignment/>
    </xf>
    <xf numFmtId="37" fontId="3" fillId="0" borderId="0" xfId="23" applyNumberFormat="1" applyFont="1" applyFill="1" applyBorder="1" applyAlignment="1">
      <alignment horizontal="center"/>
      <protection/>
    </xf>
    <xf numFmtId="37" fontId="3" fillId="0" borderId="0" xfId="23" applyNumberFormat="1" applyFont="1" applyFill="1" applyAlignment="1">
      <alignment horizontal="center"/>
      <protection/>
    </xf>
    <xf numFmtId="38" fontId="3" fillId="0" borderId="0" xfId="15" applyNumberFormat="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justify" wrapText="1"/>
    </xf>
    <xf numFmtId="0" fontId="0" fillId="0" borderId="0" xfId="0" applyAlignment="1">
      <alignment horizontal="justify" wrapText="1"/>
    </xf>
  </cellXfs>
  <cellStyles count="12">
    <cellStyle name="Normal" xfId="0"/>
    <cellStyle name="Comma" xfId="15"/>
    <cellStyle name="Comma [0]" xfId="16"/>
    <cellStyle name="Comma_BSHEET2001(Sign)" xfId="17"/>
    <cellStyle name="Comma_P&amp;L2001(Sign)" xfId="18"/>
    <cellStyle name="Currency" xfId="19"/>
    <cellStyle name="Currency [0]" xfId="20"/>
    <cellStyle name="Followed Hyperlink" xfId="21"/>
    <cellStyle name="Hyperlink" xfId="22"/>
    <cellStyle name="Normal_BSHEET2001(Sign)" xfId="23"/>
    <cellStyle name="Normal_P&amp;L2001(Sign)"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8</xdr:row>
      <xdr:rowOff>123825</xdr:rowOff>
    </xdr:from>
    <xdr:to>
      <xdr:col>9</xdr:col>
      <xdr:colOff>542925</xdr:colOff>
      <xdr:row>8</xdr:row>
      <xdr:rowOff>123825</xdr:rowOff>
    </xdr:to>
    <xdr:sp>
      <xdr:nvSpPr>
        <xdr:cNvPr id="1" name="Line 1"/>
        <xdr:cNvSpPr>
          <a:spLocks/>
        </xdr:cNvSpPr>
      </xdr:nvSpPr>
      <xdr:spPr>
        <a:xfrm>
          <a:off x="7115175" y="1724025"/>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8</xdr:row>
      <xdr:rowOff>123825</xdr:rowOff>
    </xdr:from>
    <xdr:to>
      <xdr:col>6</xdr:col>
      <xdr:colOff>438150</xdr:colOff>
      <xdr:row>8</xdr:row>
      <xdr:rowOff>123825</xdr:rowOff>
    </xdr:to>
    <xdr:sp>
      <xdr:nvSpPr>
        <xdr:cNvPr id="2" name="Line 2"/>
        <xdr:cNvSpPr>
          <a:spLocks/>
        </xdr:cNvSpPr>
      </xdr:nvSpPr>
      <xdr:spPr>
        <a:xfrm flipH="1">
          <a:off x="4410075" y="1724025"/>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723900</xdr:colOff>
      <xdr:row>12</xdr:row>
      <xdr:rowOff>123825</xdr:rowOff>
    </xdr:from>
    <xdr:to>
      <xdr:col>9</xdr:col>
      <xdr:colOff>809625</xdr:colOff>
      <xdr:row>12</xdr:row>
      <xdr:rowOff>123825</xdr:rowOff>
    </xdr:to>
    <xdr:sp>
      <xdr:nvSpPr>
        <xdr:cNvPr id="3" name="Line 3"/>
        <xdr:cNvSpPr>
          <a:spLocks/>
        </xdr:cNvSpPr>
      </xdr:nvSpPr>
      <xdr:spPr>
        <a:xfrm>
          <a:off x="7639050" y="232410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114300</xdr:rowOff>
    </xdr:from>
    <xdr:to>
      <xdr:col>8</xdr:col>
      <xdr:colOff>114300</xdr:colOff>
      <xdr:row>12</xdr:row>
      <xdr:rowOff>114300</xdr:rowOff>
    </xdr:to>
    <xdr:sp>
      <xdr:nvSpPr>
        <xdr:cNvPr id="4" name="Line 4"/>
        <xdr:cNvSpPr>
          <a:spLocks/>
        </xdr:cNvSpPr>
      </xdr:nvSpPr>
      <xdr:spPr>
        <a:xfrm flipH="1">
          <a:off x="6096000" y="231457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71"/>
  <sheetViews>
    <sheetView zoomScaleSheetLayoutView="100" workbookViewId="0" topLeftCell="D1">
      <selection activeCell="M4" sqref="M4"/>
    </sheetView>
  </sheetViews>
  <sheetFormatPr defaultColWidth="9.140625" defaultRowHeight="12.75"/>
  <cols>
    <col min="1" max="1" width="2.28125" style="70" customWidth="1"/>
    <col min="2" max="4" width="10.8515625" style="70" customWidth="1"/>
    <col min="5" max="5" width="1.421875" style="81" customWidth="1"/>
    <col min="6" max="6" width="10.7109375" style="88" customWidth="1"/>
    <col min="7" max="7" width="1.421875" style="81" customWidth="1"/>
    <col min="8" max="8" width="10.7109375" style="81" customWidth="1"/>
    <col min="9" max="9" width="1.421875" style="81" customWidth="1"/>
    <col min="10" max="10" width="10.7109375" style="88" customWidth="1"/>
    <col min="11" max="11" width="1.421875" style="81" customWidth="1"/>
    <col min="12" max="12" width="10.7109375" style="81" customWidth="1"/>
    <col min="13" max="13" width="10.57421875" style="70" customWidth="1"/>
    <col min="14" max="16384" width="6.7109375" style="70" customWidth="1"/>
  </cols>
  <sheetData>
    <row r="1" spans="2:12" ht="15.75">
      <c r="B1" s="68"/>
      <c r="C1" s="68"/>
      <c r="D1" s="68"/>
      <c r="E1" s="69"/>
      <c r="F1" s="165"/>
      <c r="G1" s="69"/>
      <c r="H1" s="69"/>
      <c r="I1" s="69"/>
      <c r="J1" s="165"/>
      <c r="K1" s="69"/>
      <c r="L1" s="69"/>
    </row>
    <row r="2" spans="3:13" s="71" customFormat="1" ht="15.75">
      <c r="C2" s="72"/>
      <c r="D2" s="72"/>
      <c r="E2" s="73"/>
      <c r="F2" s="74" t="s">
        <v>0</v>
      </c>
      <c r="G2" s="73"/>
      <c r="I2" s="73"/>
      <c r="J2" s="73"/>
      <c r="K2" s="73"/>
      <c r="L2" s="73"/>
      <c r="M2" s="255"/>
    </row>
    <row r="3" spans="3:13" s="71" customFormat="1" ht="15.75">
      <c r="C3" s="75"/>
      <c r="D3" s="76"/>
      <c r="E3" s="73"/>
      <c r="F3" s="77" t="s">
        <v>1</v>
      </c>
      <c r="G3" s="73"/>
      <c r="I3" s="73"/>
      <c r="J3" s="73"/>
      <c r="K3" s="73"/>
      <c r="L3" s="73"/>
      <c r="M3" s="256"/>
    </row>
    <row r="4" spans="3:12" ht="15.75">
      <c r="C4" s="78"/>
      <c r="D4" s="79"/>
      <c r="E4" s="80"/>
      <c r="F4" s="74" t="s">
        <v>2</v>
      </c>
      <c r="G4" s="80"/>
      <c r="I4" s="80"/>
      <c r="J4" s="80"/>
      <c r="K4" s="80"/>
      <c r="L4" s="80"/>
    </row>
    <row r="5" spans="4:12" ht="15.75">
      <c r="D5" s="79"/>
      <c r="E5" s="80"/>
      <c r="F5" s="80"/>
      <c r="G5" s="80"/>
      <c r="H5" s="80"/>
      <c r="I5" s="80"/>
      <c r="J5" s="80"/>
      <c r="K5" s="80"/>
      <c r="L5" s="80"/>
    </row>
    <row r="6" spans="4:13" ht="15.75">
      <c r="D6" s="79"/>
      <c r="E6" s="80"/>
      <c r="F6" s="80"/>
      <c r="G6" s="80"/>
      <c r="H6" s="80"/>
      <c r="I6" s="80"/>
      <c r="J6" s="80"/>
      <c r="K6" s="80"/>
      <c r="L6" s="80"/>
      <c r="M6" s="89"/>
    </row>
    <row r="7" spans="2:12" ht="15.75">
      <c r="B7" s="70" t="s">
        <v>124</v>
      </c>
      <c r="D7" s="79"/>
      <c r="E7" s="80"/>
      <c r="F7" s="80"/>
      <c r="G7" s="80"/>
      <c r="H7" s="80"/>
      <c r="I7" s="80"/>
      <c r="J7" s="80"/>
      <c r="K7" s="80"/>
      <c r="L7" s="80"/>
    </row>
    <row r="8" spans="2:12" ht="15.75">
      <c r="B8" s="70" t="s">
        <v>87</v>
      </c>
      <c r="D8" s="79"/>
      <c r="E8" s="80"/>
      <c r="F8" s="80"/>
      <c r="G8" s="80"/>
      <c r="H8" s="80"/>
      <c r="I8" s="80"/>
      <c r="J8" s="80"/>
      <c r="K8" s="80"/>
      <c r="L8" s="80"/>
    </row>
    <row r="9" spans="4:12" ht="15.75">
      <c r="D9" s="79"/>
      <c r="E9" s="80"/>
      <c r="F9" s="80"/>
      <c r="G9" s="80"/>
      <c r="H9" s="80"/>
      <c r="I9" s="80"/>
      <c r="J9" s="80"/>
      <c r="K9" s="80"/>
      <c r="L9" s="80"/>
    </row>
    <row r="10" spans="4:12" ht="15.75">
      <c r="D10" s="79"/>
      <c r="E10" s="80"/>
      <c r="F10" s="80"/>
      <c r="G10" s="80"/>
      <c r="H10" s="80"/>
      <c r="I10" s="80"/>
      <c r="J10" s="80"/>
      <c r="K10" s="80"/>
      <c r="L10" s="80"/>
    </row>
    <row r="11" spans="2:12" s="71" customFormat="1" ht="15" customHeight="1">
      <c r="B11" s="71" t="s">
        <v>92</v>
      </c>
      <c r="D11" s="76"/>
      <c r="E11" s="73"/>
      <c r="F11" s="73"/>
      <c r="G11" s="73"/>
      <c r="H11" s="73"/>
      <c r="I11" s="73"/>
      <c r="J11" s="73"/>
      <c r="K11" s="73"/>
      <c r="L11" s="73"/>
    </row>
    <row r="12" spans="4:12" s="71" customFormat="1" ht="15" customHeight="1">
      <c r="D12" s="76"/>
      <c r="E12" s="73"/>
      <c r="F12" s="73"/>
      <c r="G12" s="73"/>
      <c r="H12" s="73"/>
      <c r="I12" s="73"/>
      <c r="J12" s="73"/>
      <c r="K12" s="73"/>
      <c r="L12" s="73"/>
    </row>
    <row r="13" spans="4:12" s="71" customFormat="1" ht="15" customHeight="1">
      <c r="D13" s="76"/>
      <c r="E13" s="73"/>
      <c r="F13" s="73"/>
      <c r="G13" s="73"/>
      <c r="H13" s="73"/>
      <c r="I13" s="73"/>
      <c r="J13" s="73"/>
      <c r="K13" s="73"/>
      <c r="L13" s="73"/>
    </row>
    <row r="14" spans="4:12" s="71" customFormat="1" ht="15" customHeight="1">
      <c r="D14" s="76"/>
      <c r="E14" s="73"/>
      <c r="F14" s="263" t="s">
        <v>88</v>
      </c>
      <c r="G14" s="263"/>
      <c r="H14" s="263"/>
      <c r="I14" s="73"/>
      <c r="J14" s="263" t="s">
        <v>126</v>
      </c>
      <c r="K14" s="263"/>
      <c r="L14" s="263"/>
    </row>
    <row r="15" spans="6:12" ht="15.75">
      <c r="F15" s="264" t="s">
        <v>125</v>
      </c>
      <c r="G15" s="264"/>
      <c r="H15" s="264"/>
      <c r="J15" s="264" t="s">
        <v>125</v>
      </c>
      <c r="K15" s="264"/>
      <c r="L15" s="264"/>
    </row>
    <row r="16" spans="2:12" ht="15.75">
      <c r="B16" s="74"/>
      <c r="C16" s="74"/>
      <c r="D16" s="76"/>
      <c r="E16" s="83"/>
      <c r="F16" s="84">
        <v>2003</v>
      </c>
      <c r="G16" s="85"/>
      <c r="H16" s="84">
        <v>2002</v>
      </c>
      <c r="I16" s="83"/>
      <c r="J16" s="84">
        <v>2003</v>
      </c>
      <c r="K16" s="85"/>
      <c r="L16" s="84">
        <v>2002</v>
      </c>
    </row>
    <row r="17" spans="2:12" ht="15.75">
      <c r="B17" s="74"/>
      <c r="C17" s="74"/>
      <c r="D17" s="77"/>
      <c r="E17" s="86"/>
      <c r="F17" s="87" t="s">
        <v>3</v>
      </c>
      <c r="G17" s="82"/>
      <c r="H17" s="87" t="s">
        <v>3</v>
      </c>
      <c r="I17" s="73"/>
      <c r="J17" s="87" t="s">
        <v>3</v>
      </c>
      <c r="K17" s="82"/>
      <c r="L17" s="87" t="s">
        <v>3</v>
      </c>
    </row>
    <row r="18" spans="2:12" ht="15.75">
      <c r="B18" s="74"/>
      <c r="C18" s="74"/>
      <c r="D18" s="76"/>
      <c r="E18" s="86"/>
      <c r="G18" s="86"/>
      <c r="H18" s="88"/>
      <c r="I18" s="86"/>
      <c r="K18" s="86"/>
      <c r="L18" s="88"/>
    </row>
    <row r="19" spans="2:12" ht="15.75">
      <c r="B19" s="70" t="s">
        <v>29</v>
      </c>
      <c r="D19" s="89"/>
      <c r="E19" s="9"/>
      <c r="F19" s="7">
        <v>40840</v>
      </c>
      <c r="G19" s="8"/>
      <c r="H19" s="7">
        <v>70870</v>
      </c>
      <c r="I19" s="8"/>
      <c r="J19" s="7">
        <f>113350</f>
        <v>113350</v>
      </c>
      <c r="K19" s="8"/>
      <c r="L19" s="7">
        <f>173364</f>
        <v>173364</v>
      </c>
    </row>
    <row r="20" spans="2:12" ht="15.75">
      <c r="B20" s="70" t="s">
        <v>30</v>
      </c>
      <c r="D20" s="89"/>
      <c r="E20" s="9"/>
      <c r="F20" s="7">
        <f>843</f>
        <v>843</v>
      </c>
      <c r="G20" s="8"/>
      <c r="H20" s="232">
        <v>205</v>
      </c>
      <c r="I20" s="8"/>
      <c r="J20" s="7">
        <f>1448</f>
        <v>1448</v>
      </c>
      <c r="K20" s="8"/>
      <c r="L20" s="232">
        <v>667</v>
      </c>
    </row>
    <row r="21" spans="2:12" ht="15.75">
      <c r="B21" s="90" t="s">
        <v>31</v>
      </c>
      <c r="C21" s="90"/>
      <c r="D21" s="10"/>
      <c r="E21" s="9"/>
      <c r="F21" s="7">
        <f>-41805</f>
        <v>-41805</v>
      </c>
      <c r="G21" s="8"/>
      <c r="H21" s="7">
        <f>-39371</f>
        <v>-39371</v>
      </c>
      <c r="I21" s="8"/>
      <c r="J21" s="7">
        <f>-130455</f>
        <v>-130455</v>
      </c>
      <c r="K21" s="8"/>
      <c r="L21" s="231">
        <f>-119857</f>
        <v>-119857</v>
      </c>
    </row>
    <row r="22" spans="2:12" ht="15.75">
      <c r="B22" s="91" t="s">
        <v>35</v>
      </c>
      <c r="C22" s="91"/>
      <c r="D22" s="10"/>
      <c r="E22" s="9"/>
      <c r="F22" s="12">
        <v>-134</v>
      </c>
      <c r="G22" s="8"/>
      <c r="H22" s="12">
        <f>-328</f>
        <v>-328</v>
      </c>
      <c r="I22" s="8"/>
      <c r="J22" s="7">
        <f>-575</f>
        <v>-575</v>
      </c>
      <c r="K22" s="8"/>
      <c r="L22" s="11">
        <f>-11788</f>
        <v>-11788</v>
      </c>
    </row>
    <row r="23" spans="2:12" ht="15.75">
      <c r="B23" s="90" t="s">
        <v>179</v>
      </c>
      <c r="C23" s="90"/>
      <c r="D23" s="9"/>
      <c r="E23" s="9"/>
      <c r="F23" s="7">
        <f>2273</f>
        <v>2273</v>
      </c>
      <c r="G23" s="8"/>
      <c r="H23" s="7">
        <f>881</f>
        <v>881</v>
      </c>
      <c r="I23" s="8"/>
      <c r="J23" s="7">
        <f>9828</f>
        <v>9828</v>
      </c>
      <c r="K23" s="8"/>
      <c r="L23" s="7">
        <f>-1594</f>
        <v>-1594</v>
      </c>
    </row>
    <row r="24" spans="2:12" ht="15.75">
      <c r="B24" s="75" t="s">
        <v>180</v>
      </c>
      <c r="C24" s="75"/>
      <c r="D24" s="9"/>
      <c r="E24" s="9"/>
      <c r="F24" s="12"/>
      <c r="G24" s="8"/>
      <c r="H24" s="233"/>
      <c r="I24" s="12"/>
      <c r="J24" s="7"/>
      <c r="K24" s="12"/>
      <c r="L24" s="233"/>
    </row>
    <row r="25" spans="2:12" ht="15.75">
      <c r="B25" s="75" t="s">
        <v>181</v>
      </c>
      <c r="C25" s="75"/>
      <c r="D25" s="9"/>
      <c r="E25" s="9"/>
      <c r="F25" s="11">
        <f>1083</f>
        <v>1083</v>
      </c>
      <c r="G25" s="8"/>
      <c r="H25" s="11">
        <f>-917</f>
        <v>-917</v>
      </c>
      <c r="I25" s="8"/>
      <c r="J25" s="7">
        <f>-3605</f>
        <v>-3605</v>
      </c>
      <c r="K25" s="8"/>
      <c r="L25" s="11">
        <f>-3212</f>
        <v>-3212</v>
      </c>
    </row>
    <row r="26" spans="2:12" ht="15.75">
      <c r="B26" s="90" t="s">
        <v>32</v>
      </c>
      <c r="C26" s="90"/>
      <c r="D26" s="9"/>
      <c r="E26" s="9"/>
      <c r="F26" s="7"/>
      <c r="G26" s="8"/>
      <c r="H26" s="7"/>
      <c r="I26" s="8"/>
      <c r="J26" s="7"/>
      <c r="K26" s="8"/>
      <c r="L26" s="7"/>
    </row>
    <row r="27" spans="2:12" ht="15.75">
      <c r="B27" s="90" t="s">
        <v>33</v>
      </c>
      <c r="C27" s="90"/>
      <c r="D27" s="10"/>
      <c r="E27" s="9"/>
      <c r="F27" s="12"/>
      <c r="G27" s="12"/>
      <c r="H27" s="233"/>
      <c r="I27" s="12"/>
      <c r="J27" s="7"/>
      <c r="K27" s="12"/>
      <c r="L27" s="233"/>
    </row>
    <row r="28" spans="2:12" ht="15.75">
      <c r="B28" s="90" t="s">
        <v>34</v>
      </c>
      <c r="C28" s="90"/>
      <c r="D28" s="10"/>
      <c r="E28" s="9"/>
      <c r="F28" s="7">
        <f>-1127</f>
        <v>-1127</v>
      </c>
      <c r="G28" s="8"/>
      <c r="H28" s="7">
        <f>-1116</f>
        <v>-1116</v>
      </c>
      <c r="I28" s="8"/>
      <c r="J28" s="7">
        <f>-342</f>
        <v>-342</v>
      </c>
      <c r="K28" s="8"/>
      <c r="L28" s="7">
        <f>1767</f>
        <v>1767</v>
      </c>
    </row>
    <row r="29" spans="2:12" ht="15.75">
      <c r="B29" s="90" t="s">
        <v>36</v>
      </c>
      <c r="C29" s="90"/>
      <c r="D29" s="9"/>
      <c r="E29" s="9"/>
      <c r="F29" s="12">
        <f>-3923</f>
        <v>-3923</v>
      </c>
      <c r="G29" s="8"/>
      <c r="H29" s="12">
        <v>-4363</v>
      </c>
      <c r="I29" s="8"/>
      <c r="J29" s="7">
        <f>-10531</f>
        <v>-10531</v>
      </c>
      <c r="K29" s="8"/>
      <c r="L29" s="8">
        <v>-13312</v>
      </c>
    </row>
    <row r="30" spans="2:12" ht="15.75">
      <c r="B30" s="90" t="s">
        <v>37</v>
      </c>
      <c r="C30" s="90"/>
      <c r="D30" s="9"/>
      <c r="E30" s="9"/>
      <c r="F30" s="12">
        <f>-1715</f>
        <v>-1715</v>
      </c>
      <c r="G30" s="8"/>
      <c r="H30" s="12">
        <v>-2139</v>
      </c>
      <c r="I30" s="8"/>
      <c r="J30" s="7">
        <f>-5310</f>
        <v>-5310</v>
      </c>
      <c r="K30" s="8"/>
      <c r="L30" s="13">
        <v>-6428</v>
      </c>
    </row>
    <row r="31" spans="2:12" ht="15.75">
      <c r="B31" s="234" t="s">
        <v>156</v>
      </c>
      <c r="C31" s="90"/>
      <c r="D31" s="9"/>
      <c r="E31" s="9"/>
      <c r="F31" s="12"/>
      <c r="G31" s="8"/>
      <c r="H31" s="12"/>
      <c r="I31" s="8"/>
      <c r="J31" s="7"/>
      <c r="K31" s="8"/>
      <c r="L31" s="13"/>
    </row>
    <row r="32" spans="2:12" ht="15.75">
      <c r="B32" s="234" t="s">
        <v>157</v>
      </c>
      <c r="C32" s="90"/>
      <c r="D32" s="9"/>
      <c r="E32" s="9"/>
      <c r="F32" s="12">
        <v>0</v>
      </c>
      <c r="G32" s="8"/>
      <c r="H32" s="12">
        <f>-31314</f>
        <v>-31314</v>
      </c>
      <c r="I32" s="8"/>
      <c r="J32" s="7">
        <v>0</v>
      </c>
      <c r="K32" s="8"/>
      <c r="L32" s="13">
        <f>-31314</f>
        <v>-31314</v>
      </c>
    </row>
    <row r="33" spans="2:12" ht="15.75">
      <c r="B33" s="90" t="s">
        <v>38</v>
      </c>
      <c r="C33" s="90"/>
      <c r="D33" s="9"/>
      <c r="E33" s="9"/>
      <c r="F33" s="7">
        <f>-6834</f>
        <v>-6834</v>
      </c>
      <c r="G33" s="8"/>
      <c r="H33" s="7">
        <f>-4530</f>
        <v>-4530</v>
      </c>
      <c r="I33" s="8"/>
      <c r="J33" s="7">
        <f>-19477</f>
        <v>-19477</v>
      </c>
      <c r="K33" s="8"/>
      <c r="L33" s="7">
        <f>-52250</f>
        <v>-52250</v>
      </c>
    </row>
    <row r="34" spans="2:12" ht="3.75" customHeight="1">
      <c r="B34" s="90"/>
      <c r="C34" s="90"/>
      <c r="D34" s="9"/>
      <c r="E34" s="9"/>
      <c r="F34" s="14"/>
      <c r="G34" s="8"/>
      <c r="H34" s="14"/>
      <c r="I34" s="8"/>
      <c r="J34" s="14"/>
      <c r="K34" s="8"/>
      <c r="L34" s="14"/>
    </row>
    <row r="35" spans="2:12" ht="3.75" customHeight="1">
      <c r="B35" s="90"/>
      <c r="C35" s="90"/>
      <c r="D35" s="9"/>
      <c r="E35" s="9"/>
      <c r="F35" s="7"/>
      <c r="G35" s="8"/>
      <c r="H35" s="7"/>
      <c r="I35" s="8"/>
      <c r="J35" s="7"/>
      <c r="K35" s="8"/>
      <c r="L35" s="7"/>
    </row>
    <row r="36" spans="2:12" ht="15.75">
      <c r="B36" s="90" t="s">
        <v>96</v>
      </c>
      <c r="C36" s="90"/>
      <c r="D36" s="10"/>
      <c r="E36" s="9"/>
      <c r="F36" s="12">
        <f>SUM(F19:F33)</f>
        <v>-10499</v>
      </c>
      <c r="G36" s="8"/>
      <c r="H36" s="12">
        <f>SUM(H19:H33)</f>
        <v>-12122</v>
      </c>
      <c r="I36" s="8"/>
      <c r="J36" s="12">
        <f>SUM(J19:J33)</f>
        <v>-45669</v>
      </c>
      <c r="K36" s="8"/>
      <c r="L36" s="12">
        <f>SUM(L19:L33)</f>
        <v>-63957</v>
      </c>
    </row>
    <row r="37" spans="2:12" ht="15.75">
      <c r="B37" s="90" t="s">
        <v>39</v>
      </c>
      <c r="C37" s="90"/>
      <c r="D37" s="9"/>
      <c r="E37" s="9"/>
      <c r="F37" s="11">
        <v>36</v>
      </c>
      <c r="G37" s="8"/>
      <c r="H37" s="7">
        <f>185+18</f>
        <v>203</v>
      </c>
      <c r="I37" s="8"/>
      <c r="J37" s="11">
        <v>73</v>
      </c>
      <c r="K37" s="8"/>
      <c r="L37" s="11">
        <v>55</v>
      </c>
    </row>
    <row r="38" spans="2:12" ht="3.75" customHeight="1">
      <c r="B38" s="90"/>
      <c r="C38" s="90"/>
      <c r="D38" s="9"/>
      <c r="E38" s="9"/>
      <c r="F38" s="14"/>
      <c r="G38" s="8"/>
      <c r="H38" s="14"/>
      <c r="I38" s="8"/>
      <c r="J38" s="14"/>
      <c r="K38" s="8"/>
      <c r="L38" s="14"/>
    </row>
    <row r="39" spans="2:12" ht="3.75" customHeight="1">
      <c r="B39" s="90"/>
      <c r="C39" s="90"/>
      <c r="D39" s="9"/>
      <c r="E39" s="9"/>
      <c r="F39" s="7"/>
      <c r="G39" s="8"/>
      <c r="H39" s="7"/>
      <c r="I39" s="8"/>
      <c r="J39" s="7"/>
      <c r="K39" s="8"/>
      <c r="L39" s="7"/>
    </row>
    <row r="40" spans="2:12" ht="15.75">
      <c r="B40" s="90" t="s">
        <v>97</v>
      </c>
      <c r="C40" s="90"/>
      <c r="D40" s="10"/>
      <c r="E40" s="9"/>
      <c r="F40" s="12">
        <f>SUM(F36:F39)</f>
        <v>-10463</v>
      </c>
      <c r="G40" s="8"/>
      <c r="H40" s="12">
        <f>SUM(H36:H39)</f>
        <v>-11919</v>
      </c>
      <c r="I40" s="8"/>
      <c r="J40" s="12">
        <f>SUM(J36:J39)</f>
        <v>-45596</v>
      </c>
      <c r="K40" s="8"/>
      <c r="L40" s="12">
        <f>SUM(L36:L39)</f>
        <v>-63902</v>
      </c>
    </row>
    <row r="41" spans="2:12" ht="15.75">
      <c r="B41" s="90" t="s">
        <v>24</v>
      </c>
      <c r="C41" s="90"/>
      <c r="D41" s="10"/>
      <c r="E41" s="9"/>
      <c r="F41" s="7">
        <v>0</v>
      </c>
      <c r="G41" s="8"/>
      <c r="H41" s="7">
        <f>L41</f>
        <v>0</v>
      </c>
      <c r="I41" s="8"/>
      <c r="J41" s="11">
        <f>F41</f>
        <v>0</v>
      </c>
      <c r="K41" s="8"/>
      <c r="L41" s="11">
        <v>0</v>
      </c>
    </row>
    <row r="42" spans="2:12" ht="3.75" customHeight="1">
      <c r="B42" s="90"/>
      <c r="C42" s="90"/>
      <c r="D42" s="9"/>
      <c r="E42" s="9"/>
      <c r="F42" s="14"/>
      <c r="G42" s="8"/>
      <c r="H42" s="14"/>
      <c r="I42" s="8"/>
      <c r="J42" s="14"/>
      <c r="K42" s="8"/>
      <c r="L42" s="14"/>
    </row>
    <row r="43" spans="2:12" ht="3.75" customHeight="1">
      <c r="B43" s="90"/>
      <c r="C43" s="90"/>
      <c r="D43" s="9"/>
      <c r="E43" s="9"/>
      <c r="F43" s="7"/>
      <c r="G43" s="8"/>
      <c r="H43" s="7"/>
      <c r="I43" s="8"/>
      <c r="J43" s="7"/>
      <c r="K43" s="8"/>
      <c r="L43" s="7"/>
    </row>
    <row r="44" spans="2:12" ht="15.75">
      <c r="B44" s="90" t="s">
        <v>100</v>
      </c>
      <c r="C44" s="90"/>
      <c r="D44" s="10"/>
      <c r="E44" s="9"/>
      <c r="F44" s="12">
        <f>SUM(F40:F43)</f>
        <v>-10463</v>
      </c>
      <c r="G44" s="8"/>
      <c r="H44" s="12">
        <f>SUM(H40:H43)</f>
        <v>-11919</v>
      </c>
      <c r="I44" s="8"/>
      <c r="J44" s="12">
        <f>SUM(J40:J43)</f>
        <v>-45596</v>
      </c>
      <c r="K44" s="8"/>
      <c r="L44" s="12">
        <f>SUM(L40:L43)</f>
        <v>-63902</v>
      </c>
    </row>
    <row r="45" spans="2:12" ht="3.75" customHeight="1" thickBot="1">
      <c r="B45" s="90"/>
      <c r="C45" s="90"/>
      <c r="D45" s="10"/>
      <c r="E45" s="9"/>
      <c r="F45" s="92"/>
      <c r="G45" s="8"/>
      <c r="H45" s="92"/>
      <c r="I45" s="8"/>
      <c r="J45" s="93"/>
      <c r="K45" s="8"/>
      <c r="L45" s="93"/>
    </row>
    <row r="46" spans="2:12" ht="16.5" thickTop="1">
      <c r="B46" s="90"/>
      <c r="C46" s="90"/>
      <c r="D46" s="10"/>
      <c r="E46" s="9"/>
      <c r="F46" s="94"/>
      <c r="G46" s="9"/>
      <c r="H46" s="94"/>
      <c r="I46" s="9"/>
      <c r="J46" s="94"/>
      <c r="K46" s="9"/>
      <c r="L46" s="94"/>
    </row>
    <row r="47" spans="2:12" ht="15.75">
      <c r="B47" s="75" t="s">
        <v>98</v>
      </c>
      <c r="C47" s="75"/>
      <c r="D47" s="9"/>
      <c r="E47" s="9"/>
      <c r="F47" s="89"/>
      <c r="G47" s="9"/>
      <c r="H47" s="89"/>
      <c r="I47" s="9"/>
      <c r="J47" s="94"/>
      <c r="K47" s="9"/>
      <c r="L47" s="94"/>
    </row>
    <row r="48" spans="2:12" ht="15.75">
      <c r="B48" s="90" t="s">
        <v>40</v>
      </c>
      <c r="C48" s="90"/>
      <c r="D48" s="164"/>
      <c r="E48" s="95"/>
      <c r="F48" s="15">
        <f>F44/Equity!D25*100</f>
        <v>-3.0968815116499337</v>
      </c>
      <c r="G48" s="15"/>
      <c r="H48" s="15">
        <f>-3.53</f>
        <v>-3.53</v>
      </c>
      <c r="I48" s="15"/>
      <c r="J48" s="15">
        <f>J44/Equity!D25*100</f>
        <v>-13.495690471680241</v>
      </c>
      <c r="K48" s="15"/>
      <c r="L48" s="235">
        <f>-18.91</f>
        <v>-18.91</v>
      </c>
    </row>
    <row r="49" spans="5:12" ht="3.75" customHeight="1" thickBot="1">
      <c r="E49" s="9"/>
      <c r="F49" s="96"/>
      <c r="G49" s="9"/>
      <c r="H49" s="96"/>
      <c r="I49" s="9"/>
      <c r="J49" s="97"/>
      <c r="K49" s="9"/>
      <c r="L49" s="97"/>
    </row>
    <row r="50" spans="2:12" ht="16.5" thickTop="1">
      <c r="B50" s="98"/>
      <c r="C50" s="98"/>
      <c r="D50" s="10"/>
      <c r="E50" s="99"/>
      <c r="F50" s="100"/>
      <c r="G50" s="99"/>
      <c r="H50" s="95"/>
      <c r="I50" s="99"/>
      <c r="J50" s="100"/>
      <c r="K50" s="99"/>
      <c r="L50" s="100"/>
    </row>
    <row r="51" spans="2:12" ht="15.75">
      <c r="B51" s="98"/>
      <c r="C51" s="98"/>
      <c r="D51" s="10"/>
      <c r="E51" s="99"/>
      <c r="F51" s="101"/>
      <c r="G51" s="99"/>
      <c r="H51" s="101"/>
      <c r="I51" s="99"/>
      <c r="J51" s="101"/>
      <c r="K51" s="99"/>
      <c r="L51" s="101"/>
    </row>
    <row r="52" spans="2:12" ht="15.75">
      <c r="B52" s="102" t="s">
        <v>112</v>
      </c>
      <c r="C52" s="103"/>
      <c r="D52" s="30"/>
      <c r="E52" s="99"/>
      <c r="F52" s="90"/>
      <c r="G52" s="99"/>
      <c r="H52" s="90"/>
      <c r="I52" s="99"/>
      <c r="J52" s="90"/>
      <c r="K52" s="99"/>
      <c r="L52" s="90"/>
    </row>
    <row r="53" spans="2:12" ht="15.75">
      <c r="B53" s="104" t="s">
        <v>119</v>
      </c>
      <c r="C53" s="105"/>
      <c r="D53" s="30"/>
      <c r="E53" s="99"/>
      <c r="F53" s="95"/>
      <c r="G53" s="99"/>
      <c r="H53" s="95"/>
      <c r="I53" s="99"/>
      <c r="J53" s="95"/>
      <c r="K53" s="99"/>
      <c r="L53" s="95"/>
    </row>
    <row r="54" spans="2:12" ht="15.75">
      <c r="B54" s="98" t="s">
        <v>113</v>
      </c>
      <c r="C54" s="90"/>
      <c r="D54" s="10"/>
      <c r="E54" s="99"/>
      <c r="F54" s="106"/>
      <c r="G54" s="99"/>
      <c r="H54" s="106"/>
      <c r="I54" s="99"/>
      <c r="J54" s="106"/>
      <c r="K54" s="99"/>
      <c r="L54" s="106"/>
    </row>
    <row r="55" spans="2:12" ht="15.75">
      <c r="B55" s="90"/>
      <c r="C55" s="90"/>
      <c r="D55" s="10"/>
      <c r="E55" s="99"/>
      <c r="F55" s="100"/>
      <c r="G55" s="99"/>
      <c r="H55" s="106"/>
      <c r="I55" s="99"/>
      <c r="J55" s="100"/>
      <c r="K55" s="99"/>
      <c r="L55" s="106"/>
    </row>
    <row r="56" spans="2:12" ht="15.75">
      <c r="B56" s="90"/>
      <c r="C56" s="90"/>
      <c r="D56" s="10"/>
      <c r="E56" s="99"/>
      <c r="F56" s="100"/>
      <c r="G56" s="99"/>
      <c r="H56" s="106"/>
      <c r="I56" s="99"/>
      <c r="J56" s="100"/>
      <c r="K56" s="99"/>
      <c r="L56" s="106"/>
    </row>
    <row r="57" spans="2:12" ht="15.75">
      <c r="B57" s="90"/>
      <c r="C57" s="90"/>
      <c r="D57" s="10"/>
      <c r="E57" s="99"/>
      <c r="F57" s="100"/>
      <c r="G57" s="99"/>
      <c r="H57" s="106"/>
      <c r="I57" s="99"/>
      <c r="J57" s="100"/>
      <c r="K57" s="99"/>
      <c r="L57" s="106"/>
    </row>
    <row r="58" spans="2:12" ht="15.75">
      <c r="B58" s="90"/>
      <c r="C58" s="90"/>
      <c r="D58" s="10"/>
      <c r="E58" s="99"/>
      <c r="F58" s="100"/>
      <c r="G58" s="99"/>
      <c r="H58" s="100"/>
      <c r="I58" s="99"/>
      <c r="J58" s="100"/>
      <c r="K58" s="99"/>
      <c r="L58" s="100"/>
    </row>
    <row r="59" spans="2:12" ht="15.75">
      <c r="B59" s="90"/>
      <c r="C59" s="90"/>
      <c r="D59" s="10"/>
      <c r="E59" s="99"/>
      <c r="F59" s="100"/>
      <c r="G59" s="99"/>
      <c r="H59" s="100"/>
      <c r="I59" s="99"/>
      <c r="J59" s="100"/>
      <c r="K59" s="99"/>
      <c r="L59" s="100"/>
    </row>
    <row r="60" spans="2:12" ht="15.75">
      <c r="B60" s="71"/>
      <c r="C60" s="71"/>
      <c r="D60" s="10"/>
      <c r="E60" s="99"/>
      <c r="F60" s="106"/>
      <c r="G60" s="99"/>
      <c r="H60" s="106"/>
      <c r="I60" s="99"/>
      <c r="J60" s="95"/>
      <c r="K60" s="99"/>
      <c r="L60" s="106"/>
    </row>
    <row r="61" spans="2:12" ht="15.75">
      <c r="B61" s="107"/>
      <c r="C61" s="107"/>
      <c r="D61" s="10"/>
      <c r="E61" s="99"/>
      <c r="F61" s="95"/>
      <c r="G61" s="99"/>
      <c r="H61" s="95"/>
      <c r="I61" s="99"/>
      <c r="J61" s="95"/>
      <c r="K61" s="99"/>
      <c r="L61" s="95"/>
    </row>
    <row r="62" spans="2:12" ht="15.75">
      <c r="B62" s="90"/>
      <c r="C62" s="90"/>
      <c r="D62" s="10"/>
      <c r="E62" s="99"/>
      <c r="F62" s="90"/>
      <c r="G62" s="99"/>
      <c r="H62" s="90"/>
      <c r="I62" s="99"/>
      <c r="J62" s="101"/>
      <c r="K62" s="99"/>
      <c r="L62" s="90"/>
    </row>
    <row r="63" spans="2:12" ht="15.75">
      <c r="B63" s="90"/>
      <c r="C63" s="90"/>
      <c r="D63" s="10"/>
      <c r="E63" s="99"/>
      <c r="F63" s="106"/>
      <c r="G63" s="99"/>
      <c r="H63" s="106"/>
      <c r="I63" s="99"/>
      <c r="J63" s="106"/>
      <c r="K63" s="99"/>
      <c r="L63" s="106"/>
    </row>
    <row r="64" spans="2:12" ht="15.75">
      <c r="B64" s="90"/>
      <c r="C64" s="90"/>
      <c r="D64" s="10"/>
      <c r="E64" s="99"/>
      <c r="F64" s="95"/>
      <c r="G64" s="99"/>
      <c r="H64" s="95"/>
      <c r="I64" s="99"/>
      <c r="J64" s="95"/>
      <c r="K64" s="99"/>
      <c r="L64" s="95"/>
    </row>
    <row r="65" spans="2:12" ht="15.75">
      <c r="B65" s="90"/>
      <c r="C65" s="90"/>
      <c r="D65" s="10"/>
      <c r="E65" s="99"/>
      <c r="F65" s="99"/>
      <c r="G65" s="99"/>
      <c r="H65" s="99"/>
      <c r="I65" s="99"/>
      <c r="J65" s="99"/>
      <c r="K65" s="99"/>
      <c r="L65" s="99"/>
    </row>
    <row r="66" spans="2:12" ht="15.75">
      <c r="B66" s="90"/>
      <c r="C66" s="90"/>
      <c r="D66" s="10"/>
      <c r="E66" s="99"/>
      <c r="F66" s="106"/>
      <c r="G66" s="99"/>
      <c r="H66" s="99"/>
      <c r="I66" s="99"/>
      <c r="J66" s="106"/>
      <c r="K66" s="99"/>
      <c r="L66" s="99"/>
    </row>
    <row r="67" spans="2:12" ht="15.75">
      <c r="B67" s="90"/>
      <c r="C67" s="90"/>
      <c r="D67" s="10"/>
      <c r="E67" s="99"/>
      <c r="F67" s="106"/>
      <c r="G67" s="99"/>
      <c r="H67" s="99"/>
      <c r="I67" s="99"/>
      <c r="J67" s="106"/>
      <c r="K67" s="99"/>
      <c r="L67" s="99"/>
    </row>
    <row r="68" spans="2:12" ht="15.75">
      <c r="B68" s="90"/>
      <c r="C68" s="90"/>
      <c r="D68" s="10"/>
      <c r="E68" s="99"/>
      <c r="F68" s="106"/>
      <c r="G68" s="99"/>
      <c r="H68" s="99"/>
      <c r="I68" s="99"/>
      <c r="J68" s="106"/>
      <c r="K68" s="99"/>
      <c r="L68" s="99"/>
    </row>
    <row r="69" spans="2:12" ht="15.75">
      <c r="B69" s="90"/>
      <c r="C69" s="90"/>
      <c r="D69" s="10"/>
      <c r="E69" s="99"/>
      <c r="F69" s="106"/>
      <c r="G69" s="99"/>
      <c r="H69" s="99"/>
      <c r="I69" s="99"/>
      <c r="J69" s="106"/>
      <c r="K69" s="99"/>
      <c r="L69" s="99"/>
    </row>
    <row r="70" spans="4:12" ht="15.75">
      <c r="D70" s="108"/>
      <c r="E70" s="99"/>
      <c r="F70" s="106"/>
      <c r="G70" s="99"/>
      <c r="H70" s="99"/>
      <c r="I70" s="99"/>
      <c r="J70" s="106"/>
      <c r="K70" s="99"/>
      <c r="L70" s="99"/>
    </row>
    <row r="71" spans="4:12" ht="15.75">
      <c r="D71" s="108"/>
      <c r="E71" s="99"/>
      <c r="F71" s="106"/>
      <c r="G71" s="99"/>
      <c r="H71" s="99"/>
      <c r="I71" s="99"/>
      <c r="J71" s="106"/>
      <c r="K71" s="99"/>
      <c r="L71" s="99"/>
    </row>
  </sheetData>
  <mergeCells count="4">
    <mergeCell ref="F14:H14"/>
    <mergeCell ref="J14:L14"/>
    <mergeCell ref="J15:L15"/>
    <mergeCell ref="F15:H15"/>
  </mergeCells>
  <printOptions/>
  <pageMargins left="0.5" right="0" top="0.75" bottom="0" header="0.5" footer="0.22"/>
  <pageSetup firstPageNumber="15"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N438"/>
  <sheetViews>
    <sheetView view="pageBreakPreview" zoomScaleNormal="75" zoomScaleSheetLayoutView="100" workbookViewId="0" topLeftCell="A80">
      <selection activeCell="I63" sqref="I63"/>
    </sheetView>
  </sheetViews>
  <sheetFormatPr defaultColWidth="9.140625" defaultRowHeight="12.75"/>
  <cols>
    <col min="1" max="1" width="2.28125" style="31" customWidth="1"/>
    <col min="2" max="2" width="1.8515625" style="31" customWidth="1"/>
    <col min="3" max="4" width="10.8515625" style="31" customWidth="1"/>
    <col min="5" max="5" width="34.57421875" style="31" customWidth="1"/>
    <col min="6" max="6" width="1.28515625" style="31" customWidth="1"/>
    <col min="7" max="7" width="15.7109375" style="175" customWidth="1"/>
    <col min="8" max="8" width="5.7109375" style="36" customWidth="1"/>
    <col min="9" max="9" width="15.7109375" style="175" customWidth="1"/>
    <col min="10" max="10" width="1.421875" style="36" customWidth="1"/>
    <col min="11" max="11" width="3.140625" style="31" customWidth="1"/>
    <col min="12" max="16384" width="6.7109375" style="31" customWidth="1"/>
  </cols>
  <sheetData>
    <row r="1" spans="5:11" ht="15.75">
      <c r="E1" s="32"/>
      <c r="F1" s="32"/>
      <c r="G1" s="57"/>
      <c r="H1" s="57"/>
      <c r="I1" s="57"/>
      <c r="J1" s="33"/>
      <c r="K1" s="34"/>
    </row>
    <row r="2" spans="5:11" ht="15.75">
      <c r="E2" s="265" t="s">
        <v>0</v>
      </c>
      <c r="F2" s="266"/>
      <c r="G2" s="266"/>
      <c r="H2" s="47"/>
      <c r="I2" s="257"/>
      <c r="J2" s="33"/>
      <c r="K2" s="34"/>
    </row>
    <row r="3" spans="5:11" ht="15.75">
      <c r="E3" s="267" t="s">
        <v>1</v>
      </c>
      <c r="F3" s="266"/>
      <c r="G3" s="266"/>
      <c r="H3" s="47"/>
      <c r="I3" s="258"/>
      <c r="J3" s="33"/>
      <c r="K3" s="34"/>
    </row>
    <row r="4" spans="5:11" ht="15.75">
      <c r="E4" s="268" t="s">
        <v>2</v>
      </c>
      <c r="F4" s="266"/>
      <c r="G4" s="266"/>
      <c r="H4" s="179"/>
      <c r="I4" s="180"/>
      <c r="J4" s="33"/>
      <c r="K4" s="34"/>
    </row>
    <row r="5" spans="5:11" ht="15.75">
      <c r="E5" s="32"/>
      <c r="F5" s="32"/>
      <c r="G5" s="57"/>
      <c r="H5" s="57"/>
      <c r="I5" s="57"/>
      <c r="J5" s="33"/>
      <c r="K5" s="34"/>
    </row>
    <row r="6" spans="5:11" ht="15.75">
      <c r="E6" s="32"/>
      <c r="F6" s="32"/>
      <c r="G6" s="57"/>
      <c r="H6" s="57"/>
      <c r="I6" s="57"/>
      <c r="J6" s="33"/>
      <c r="K6" s="34"/>
    </row>
    <row r="7" spans="2:11" s="39" customFormat="1" ht="15" customHeight="1">
      <c r="B7" s="39" t="s">
        <v>93</v>
      </c>
      <c r="E7" s="40"/>
      <c r="F7" s="40"/>
      <c r="G7" s="61"/>
      <c r="H7" s="61"/>
      <c r="I7" s="61"/>
      <c r="J7" s="41"/>
      <c r="K7" s="42"/>
    </row>
    <row r="8" spans="5:11" s="39" customFormat="1" ht="15.75">
      <c r="E8" s="40"/>
      <c r="F8" s="40"/>
      <c r="G8" s="43" t="s">
        <v>89</v>
      </c>
      <c r="H8" s="42"/>
      <c r="I8" s="44" t="s">
        <v>89</v>
      </c>
      <c r="K8" s="42"/>
    </row>
    <row r="9" spans="6:11" ht="16.5" customHeight="1">
      <c r="F9" s="34"/>
      <c r="G9" s="45" t="s">
        <v>127</v>
      </c>
      <c r="H9" s="46"/>
      <c r="I9" s="176" t="s">
        <v>103</v>
      </c>
      <c r="J9" s="46"/>
      <c r="K9" s="34"/>
    </row>
    <row r="10" spans="5:11" s="35" customFormat="1" ht="18" customHeight="1">
      <c r="E10" s="47"/>
      <c r="F10" s="40"/>
      <c r="G10" s="181" t="s">
        <v>90</v>
      </c>
      <c r="H10" s="48"/>
      <c r="I10" s="181" t="s">
        <v>90</v>
      </c>
      <c r="J10" s="48"/>
      <c r="K10" s="47"/>
    </row>
    <row r="11" spans="5:11" s="35" customFormat="1" ht="15.75">
      <c r="E11" s="49"/>
      <c r="F11" s="40"/>
      <c r="G11" s="50"/>
      <c r="H11" s="51"/>
      <c r="I11" s="50"/>
      <c r="J11" s="52"/>
      <c r="K11" s="47"/>
    </row>
    <row r="12" spans="2:11" s="39" customFormat="1" ht="15.75">
      <c r="B12" s="39" t="s">
        <v>4</v>
      </c>
      <c r="E12" s="35"/>
      <c r="F12" s="35"/>
      <c r="G12" s="182"/>
      <c r="H12" s="41"/>
      <c r="I12" s="182"/>
      <c r="J12" s="41"/>
      <c r="K12" s="42"/>
    </row>
    <row r="13" spans="2:11" ht="15.75">
      <c r="B13" s="53" t="s">
        <v>5</v>
      </c>
      <c r="C13" s="53"/>
      <c r="D13" s="53"/>
      <c r="E13" s="54"/>
      <c r="F13" s="55"/>
      <c r="G13" s="162">
        <f>144053</f>
        <v>144053</v>
      </c>
      <c r="H13" s="148"/>
      <c r="I13" s="151">
        <v>159373</v>
      </c>
      <c r="J13" s="33"/>
      <c r="K13" s="34"/>
    </row>
    <row r="14" spans="2:11" ht="15.75">
      <c r="B14" s="29" t="s">
        <v>133</v>
      </c>
      <c r="E14" s="54"/>
      <c r="F14" s="55"/>
      <c r="G14" s="162">
        <f>268335</f>
        <v>268335</v>
      </c>
      <c r="H14" s="148"/>
      <c r="I14" s="151">
        <v>268415</v>
      </c>
      <c r="J14" s="33"/>
      <c r="K14" s="34"/>
    </row>
    <row r="15" spans="2:11" ht="15.75">
      <c r="B15" s="31" t="s">
        <v>6</v>
      </c>
      <c r="E15" s="54"/>
      <c r="F15" s="55"/>
      <c r="G15" s="159">
        <v>500</v>
      </c>
      <c r="H15" s="148"/>
      <c r="I15" s="159">
        <v>500</v>
      </c>
      <c r="J15" s="33"/>
      <c r="K15" s="34"/>
    </row>
    <row r="16" spans="2:11" ht="15.75">
      <c r="B16" s="31" t="s">
        <v>158</v>
      </c>
      <c r="E16" s="54"/>
      <c r="F16" s="55"/>
      <c r="G16" s="162">
        <f>1170345</f>
        <v>1170345</v>
      </c>
      <c r="H16" s="148"/>
      <c r="I16" s="151">
        <v>1171892</v>
      </c>
      <c r="J16" s="33"/>
      <c r="K16" s="34"/>
    </row>
    <row r="17" spans="5:11" ht="15.75">
      <c r="E17" s="54"/>
      <c r="F17" s="55"/>
      <c r="G17" s="162"/>
      <c r="H17" s="148"/>
      <c r="I17" s="151"/>
      <c r="J17" s="33"/>
      <c r="K17" s="34"/>
    </row>
    <row r="18" spans="2:11" ht="15.75">
      <c r="B18" s="31" t="s">
        <v>7</v>
      </c>
      <c r="E18" s="54"/>
      <c r="F18" s="55"/>
      <c r="G18" s="163"/>
      <c r="H18" s="148"/>
      <c r="I18" s="163"/>
      <c r="J18" s="33"/>
      <c r="K18" s="34"/>
    </row>
    <row r="19" spans="5:11" ht="3.75" customHeight="1">
      <c r="E19" s="54"/>
      <c r="F19" s="55"/>
      <c r="G19" s="153"/>
      <c r="H19" s="148"/>
      <c r="I19" s="153"/>
      <c r="J19" s="33"/>
      <c r="K19" s="34"/>
    </row>
    <row r="20" spans="3:11" ht="15.75">
      <c r="C20" s="29" t="s">
        <v>9</v>
      </c>
      <c r="E20" s="54"/>
      <c r="F20" s="56"/>
      <c r="G20" s="153">
        <v>0</v>
      </c>
      <c r="H20" s="151"/>
      <c r="I20" s="152">
        <v>7134</v>
      </c>
      <c r="J20" s="57"/>
      <c r="K20" s="34"/>
    </row>
    <row r="21" spans="3:11" ht="15.75">
      <c r="C21" s="29" t="s">
        <v>155</v>
      </c>
      <c r="E21" s="54"/>
      <c r="F21" s="56"/>
      <c r="G21" s="152">
        <v>32121</v>
      </c>
      <c r="H21" s="151"/>
      <c r="I21" s="152">
        <v>32587</v>
      </c>
      <c r="J21" s="57"/>
      <c r="K21" s="34"/>
    </row>
    <row r="22" spans="3:11" ht="15.75">
      <c r="C22" s="29" t="s">
        <v>173</v>
      </c>
      <c r="E22" s="54"/>
      <c r="F22" s="56" t="s">
        <v>8</v>
      </c>
      <c r="G22" s="153">
        <f>2089234</f>
        <v>2089234</v>
      </c>
      <c r="H22" s="151"/>
      <c r="I22" s="154">
        <v>2168874</v>
      </c>
      <c r="J22" s="57"/>
      <c r="K22" s="34"/>
    </row>
    <row r="23" spans="3:11" ht="15.75">
      <c r="C23" s="58" t="s">
        <v>10</v>
      </c>
      <c r="D23" s="53"/>
      <c r="E23" s="54"/>
      <c r="G23" s="153">
        <v>5364</v>
      </c>
      <c r="H23" s="151"/>
      <c r="I23" s="152">
        <v>7604</v>
      </c>
      <c r="J23" s="57"/>
      <c r="K23" s="34"/>
    </row>
    <row r="24" spans="3:11" ht="15.75">
      <c r="C24" s="29" t="s">
        <v>11</v>
      </c>
      <c r="E24" s="54"/>
      <c r="F24" s="56"/>
      <c r="G24" s="153">
        <f>120138</f>
        <v>120138</v>
      </c>
      <c r="H24" s="151"/>
      <c r="I24" s="154">
        <v>96606</v>
      </c>
      <c r="J24" s="57"/>
      <c r="K24" s="34"/>
    </row>
    <row r="25" spans="3:11" ht="15.75">
      <c r="C25" s="29" t="s">
        <v>12</v>
      </c>
      <c r="E25" s="54"/>
      <c r="F25" s="56"/>
      <c r="G25" s="153">
        <f>152552+21537</f>
        <v>174089</v>
      </c>
      <c r="H25" s="151"/>
      <c r="I25" s="152">
        <v>99703</v>
      </c>
      <c r="J25" s="57"/>
      <c r="K25" s="34"/>
    </row>
    <row r="26" spans="5:11" s="55" customFormat="1" ht="3.75" customHeight="1">
      <c r="E26" s="54"/>
      <c r="G26" s="166"/>
      <c r="H26" s="155"/>
      <c r="I26" s="156"/>
      <c r="K26" s="56"/>
    </row>
    <row r="27" spans="5:11" ht="3.75" customHeight="1">
      <c r="E27" s="54"/>
      <c r="F27" s="56"/>
      <c r="G27" s="167"/>
      <c r="H27" s="151"/>
      <c r="I27" s="153"/>
      <c r="J27" s="57"/>
      <c r="K27" s="34"/>
    </row>
    <row r="28" spans="5:11" ht="15.75">
      <c r="E28" s="54"/>
      <c r="F28" s="55"/>
      <c r="G28" s="168">
        <f>SUM(G20:G27)</f>
        <v>2420946</v>
      </c>
      <c r="H28" s="151"/>
      <c r="I28" s="153">
        <f>SUM(I20:I27)</f>
        <v>2412508</v>
      </c>
      <c r="J28" s="57"/>
      <c r="K28" s="34"/>
    </row>
    <row r="29" spans="5:11" ht="3.75" customHeight="1">
      <c r="E29" s="54"/>
      <c r="F29" s="55"/>
      <c r="G29" s="147"/>
      <c r="H29" s="151"/>
      <c r="I29" s="157"/>
      <c r="J29" s="57"/>
      <c r="K29" s="34"/>
    </row>
    <row r="30" spans="2:11" ht="15.75">
      <c r="B30" s="31" t="s">
        <v>13</v>
      </c>
      <c r="E30" s="54"/>
      <c r="F30" s="55"/>
      <c r="G30" s="153"/>
      <c r="H30" s="151"/>
      <c r="I30" s="150"/>
      <c r="J30" s="57"/>
      <c r="K30" s="34"/>
    </row>
    <row r="31" spans="3:11" ht="15.75">
      <c r="C31" s="29" t="s">
        <v>14</v>
      </c>
      <c r="E31" s="54"/>
      <c r="F31" s="55"/>
      <c r="G31" s="153">
        <f>1183469</f>
        <v>1183469</v>
      </c>
      <c r="H31" s="151"/>
      <c r="I31" s="153">
        <v>1270457</v>
      </c>
      <c r="J31" s="57"/>
      <c r="K31" s="34"/>
    </row>
    <row r="32" spans="3:11" ht="15.75">
      <c r="C32" s="29" t="s">
        <v>159</v>
      </c>
      <c r="E32" s="54"/>
      <c r="F32" s="55"/>
      <c r="G32" s="154">
        <f>984779</f>
        <v>984779</v>
      </c>
      <c r="H32" s="151"/>
      <c r="I32" s="154">
        <v>1103670</v>
      </c>
      <c r="J32" s="57"/>
      <c r="K32" s="34"/>
    </row>
    <row r="33" spans="3:11" ht="15.75">
      <c r="C33" s="29" t="s">
        <v>129</v>
      </c>
      <c r="E33" s="54"/>
      <c r="F33" s="55"/>
      <c r="G33" s="154">
        <v>5514</v>
      </c>
      <c r="H33" s="151"/>
      <c r="I33" s="154">
        <v>0</v>
      </c>
      <c r="J33" s="57"/>
      <c r="K33" s="34"/>
    </row>
    <row r="34" spans="3:11" ht="15.75">
      <c r="C34" s="29" t="s">
        <v>16</v>
      </c>
      <c r="D34" s="16"/>
      <c r="E34" s="54"/>
      <c r="F34" s="16"/>
      <c r="G34" s="152">
        <f>5295</f>
        <v>5295</v>
      </c>
      <c r="H34" s="162"/>
      <c r="I34" s="152">
        <v>2439</v>
      </c>
      <c r="J34" s="62"/>
      <c r="K34" s="34"/>
    </row>
    <row r="35" spans="3:11" ht="15.75">
      <c r="C35" s="29" t="s">
        <v>17</v>
      </c>
      <c r="E35" s="54"/>
      <c r="F35" s="55"/>
      <c r="G35" s="154">
        <f>14533</f>
        <v>14533</v>
      </c>
      <c r="H35" s="151"/>
      <c r="I35" s="154">
        <v>15052</v>
      </c>
      <c r="J35" s="57"/>
      <c r="K35" s="34"/>
    </row>
    <row r="36" spans="3:11" ht="15.75">
      <c r="C36" s="29" t="s">
        <v>160</v>
      </c>
      <c r="E36" s="54"/>
      <c r="F36" s="55"/>
      <c r="G36" s="152">
        <f>1487</f>
        <v>1487</v>
      </c>
      <c r="H36" s="151"/>
      <c r="I36" s="152">
        <v>8600</v>
      </c>
      <c r="J36" s="57"/>
      <c r="K36" s="34"/>
    </row>
    <row r="37" spans="3:11" ht="15.75">
      <c r="C37" s="29" t="s">
        <v>25</v>
      </c>
      <c r="E37" s="54"/>
      <c r="F37" s="55"/>
      <c r="G37" s="152">
        <v>6246</v>
      </c>
      <c r="H37" s="151"/>
      <c r="I37" s="152">
        <v>49550</v>
      </c>
      <c r="J37" s="57"/>
      <c r="K37" s="34"/>
    </row>
    <row r="38" spans="3:11" ht="15.75">
      <c r="C38" s="29" t="s">
        <v>18</v>
      </c>
      <c r="E38" s="59"/>
      <c r="F38" s="55"/>
      <c r="G38" s="154">
        <f>65979</f>
        <v>65979</v>
      </c>
      <c r="H38" s="151"/>
      <c r="I38" s="152">
        <v>72339</v>
      </c>
      <c r="J38" s="57"/>
      <c r="K38" s="34"/>
    </row>
    <row r="39" spans="3:11" ht="15.75">
      <c r="C39" s="29" t="s">
        <v>19</v>
      </c>
      <c r="E39" s="54"/>
      <c r="F39" s="55"/>
      <c r="G39" s="153">
        <v>202573</v>
      </c>
      <c r="H39" s="151"/>
      <c r="I39" s="154">
        <v>191023</v>
      </c>
      <c r="J39" s="57"/>
      <c r="K39" s="34"/>
    </row>
    <row r="40" spans="3:11" ht="15.75">
      <c r="C40" s="31" t="s">
        <v>145</v>
      </c>
      <c r="E40" s="54"/>
      <c r="F40" s="55"/>
      <c r="G40" s="153">
        <f>6346</f>
        <v>6346</v>
      </c>
      <c r="H40" s="151"/>
      <c r="I40" s="154">
        <v>0</v>
      </c>
      <c r="J40" s="57"/>
      <c r="K40" s="34"/>
    </row>
    <row r="41" spans="3:11" ht="15.75">
      <c r="C41" s="29" t="s">
        <v>20</v>
      </c>
      <c r="E41" s="54"/>
      <c r="F41" s="55"/>
      <c r="G41" s="153">
        <f>18633</f>
        <v>18633</v>
      </c>
      <c r="H41" s="151"/>
      <c r="I41" s="154">
        <v>18633</v>
      </c>
      <c r="J41" s="57"/>
      <c r="K41" s="34"/>
    </row>
    <row r="42" spans="5:11" ht="3.75" customHeight="1">
      <c r="E42" s="54"/>
      <c r="F42" s="55"/>
      <c r="G42" s="152"/>
      <c r="H42" s="151"/>
      <c r="I42" s="158"/>
      <c r="J42" s="57"/>
      <c r="K42" s="34"/>
    </row>
    <row r="43" spans="5:11" ht="3.75" customHeight="1">
      <c r="E43" s="54"/>
      <c r="F43" s="55"/>
      <c r="G43" s="150"/>
      <c r="H43" s="151"/>
      <c r="I43" s="150"/>
      <c r="J43" s="57"/>
      <c r="K43" s="34"/>
    </row>
    <row r="44" spans="5:11" ht="15.75">
      <c r="E44" s="54"/>
      <c r="F44" s="55"/>
      <c r="G44" s="147">
        <f>SUM(G31:G41)</f>
        <v>2494854</v>
      </c>
      <c r="H44" s="151"/>
      <c r="I44" s="147">
        <f>SUM(I31:I41)</f>
        <v>2731763</v>
      </c>
      <c r="J44" s="57"/>
      <c r="K44" s="34"/>
    </row>
    <row r="45" spans="5:11" ht="3.75" customHeight="1">
      <c r="E45" s="54"/>
      <c r="F45" s="55"/>
      <c r="G45" s="162"/>
      <c r="H45" s="151"/>
      <c r="I45" s="162"/>
      <c r="J45" s="57"/>
      <c r="K45" s="34"/>
    </row>
    <row r="46" spans="5:11" ht="3.75" customHeight="1">
      <c r="E46" s="54"/>
      <c r="F46" s="55"/>
      <c r="G46" s="162"/>
      <c r="H46" s="148"/>
      <c r="I46" s="162"/>
      <c r="J46" s="33"/>
      <c r="K46" s="34"/>
    </row>
    <row r="47" spans="2:11" ht="15.75">
      <c r="B47" s="31" t="s">
        <v>134</v>
      </c>
      <c r="E47" s="54"/>
      <c r="F47" s="55"/>
      <c r="G47" s="11">
        <f>SUM(G28-G44)</f>
        <v>-73908</v>
      </c>
      <c r="H47" s="148"/>
      <c r="I47" s="159">
        <f>SUM(I28-I44)</f>
        <v>-319255</v>
      </c>
      <c r="J47" s="33"/>
      <c r="K47" s="34"/>
    </row>
    <row r="48" spans="5:11" ht="3.75" customHeight="1">
      <c r="E48" s="54"/>
      <c r="F48" s="55"/>
      <c r="G48" s="159"/>
      <c r="H48" s="148"/>
      <c r="I48" s="159"/>
      <c r="J48" s="33"/>
      <c r="K48" s="34"/>
    </row>
    <row r="49" spans="5:11" ht="4.5" customHeight="1">
      <c r="E49" s="54"/>
      <c r="F49" s="55"/>
      <c r="G49" s="162"/>
      <c r="H49" s="148"/>
      <c r="I49" s="162"/>
      <c r="J49" s="33"/>
      <c r="K49" s="34"/>
    </row>
    <row r="50" spans="5:11" s="39" customFormat="1" ht="16.5" thickBot="1">
      <c r="E50" s="60"/>
      <c r="F50" s="35"/>
      <c r="G50" s="185">
        <f>SUM(G13:G16)+(G47)</f>
        <v>1509325</v>
      </c>
      <c r="H50" s="160"/>
      <c r="I50" s="186">
        <f>SUM(I13:I16)+(I47)</f>
        <v>1280925</v>
      </c>
      <c r="J50" s="61"/>
      <c r="K50" s="42"/>
    </row>
    <row r="51" spans="7:11" s="16" customFormat="1" ht="3.75" customHeight="1" thickTop="1">
      <c r="G51" s="162"/>
      <c r="H51" s="149"/>
      <c r="I51" s="162"/>
      <c r="K51" s="62"/>
    </row>
    <row r="52" spans="5:11" s="39" customFormat="1" ht="12.75" customHeight="1">
      <c r="E52" s="35"/>
      <c r="F52" s="35"/>
      <c r="G52" s="182"/>
      <c r="H52" s="61"/>
      <c r="I52" s="182"/>
      <c r="J52" s="61"/>
      <c r="K52" s="42"/>
    </row>
    <row r="53" spans="5:11" s="39" customFormat="1" ht="12.75" customHeight="1">
      <c r="E53" s="35"/>
      <c r="F53" s="35"/>
      <c r="G53" s="182"/>
      <c r="H53" s="61"/>
      <c r="I53" s="182"/>
      <c r="J53" s="61"/>
      <c r="K53" s="42"/>
    </row>
    <row r="54" spans="5:11" s="39" customFormat="1" ht="12.75" customHeight="1">
      <c r="E54" s="35"/>
      <c r="F54" s="35"/>
      <c r="G54" s="182"/>
      <c r="H54" s="61"/>
      <c r="I54" s="182"/>
      <c r="J54" s="61"/>
      <c r="K54" s="42"/>
    </row>
    <row r="55" spans="5:11" s="39" customFormat="1" ht="12.75" customHeight="1">
      <c r="E55" s="35"/>
      <c r="F55" s="35"/>
      <c r="G55" s="182"/>
      <c r="H55" s="61"/>
      <c r="I55" s="182"/>
      <c r="J55" s="61"/>
      <c r="K55" s="42"/>
    </row>
    <row r="56" spans="2:11" s="39" customFormat="1" ht="12.75" customHeight="1">
      <c r="B56" s="39" t="s">
        <v>114</v>
      </c>
      <c r="E56" s="35"/>
      <c r="F56" s="35"/>
      <c r="G56" s="182"/>
      <c r="H56" s="61"/>
      <c r="I56" s="182"/>
      <c r="J56" s="61"/>
      <c r="K56" s="42"/>
    </row>
    <row r="57" spans="2:11" s="39" customFormat="1" ht="12.75" customHeight="1">
      <c r="B57" s="63" t="s">
        <v>120</v>
      </c>
      <c r="C57" s="90"/>
      <c r="D57" s="10"/>
      <c r="E57" s="99"/>
      <c r="F57" s="106"/>
      <c r="G57" s="99"/>
      <c r="H57" s="106"/>
      <c r="I57" s="99"/>
      <c r="J57" s="106"/>
      <c r="K57" s="42"/>
    </row>
    <row r="58" spans="2:11" s="16" customFormat="1" ht="15.75">
      <c r="B58" s="98" t="s">
        <v>115</v>
      </c>
      <c r="C58" s="39"/>
      <c r="D58" s="64"/>
      <c r="E58" s="64"/>
      <c r="F58" s="64"/>
      <c r="G58" s="183"/>
      <c r="H58" s="61"/>
      <c r="I58" s="61"/>
      <c r="J58" s="41"/>
      <c r="K58" s="62"/>
    </row>
    <row r="59" spans="2:11" s="16" customFormat="1" ht="15.75">
      <c r="B59" s="63"/>
      <c r="C59" s="39"/>
      <c r="D59" s="64"/>
      <c r="E59" s="64"/>
      <c r="F59" s="64"/>
      <c r="G59" s="183"/>
      <c r="H59" s="61"/>
      <c r="I59" s="61"/>
      <c r="J59" s="41"/>
      <c r="K59" s="62"/>
    </row>
    <row r="60" spans="2:11" s="16" customFormat="1" ht="15.75">
      <c r="B60" s="188"/>
      <c r="C60" s="90"/>
      <c r="D60" s="64"/>
      <c r="E60" s="64"/>
      <c r="F60" s="64"/>
      <c r="G60" s="183"/>
      <c r="H60" s="61"/>
      <c r="I60" s="61"/>
      <c r="J60" s="41"/>
      <c r="K60" s="62"/>
    </row>
    <row r="61" spans="2:11" s="16" customFormat="1" ht="15.75">
      <c r="B61" s="188"/>
      <c r="C61" s="90"/>
      <c r="D61" s="64"/>
      <c r="E61" s="64"/>
      <c r="F61" s="64"/>
      <c r="G61" s="183"/>
      <c r="H61" s="61"/>
      <c r="I61" s="61"/>
      <c r="J61" s="41"/>
      <c r="K61" s="62"/>
    </row>
    <row r="62" spans="5:11" ht="15.75">
      <c r="E62" s="265" t="s">
        <v>0</v>
      </c>
      <c r="F62" s="266"/>
      <c r="G62" s="266"/>
      <c r="H62" s="47"/>
      <c r="I62" s="257"/>
      <c r="J62" s="33"/>
      <c r="K62" s="34"/>
    </row>
    <row r="63" spans="5:11" ht="15.75">
      <c r="E63" s="267" t="s">
        <v>1</v>
      </c>
      <c r="F63" s="266"/>
      <c r="G63" s="266"/>
      <c r="H63" s="47"/>
      <c r="I63" s="258"/>
      <c r="J63" s="33"/>
      <c r="K63" s="34"/>
    </row>
    <row r="64" spans="5:11" ht="15.75">
      <c r="E64" s="268" t="s">
        <v>2</v>
      </c>
      <c r="F64" s="266"/>
      <c r="G64" s="266"/>
      <c r="H64" s="179"/>
      <c r="I64" s="57"/>
      <c r="J64" s="33"/>
      <c r="K64" s="34"/>
    </row>
    <row r="65" spans="5:11" ht="15.75">
      <c r="E65" s="32"/>
      <c r="F65" s="32"/>
      <c r="G65" s="57"/>
      <c r="H65" s="57"/>
      <c r="I65" s="57"/>
      <c r="J65" s="33"/>
      <c r="K65" s="34"/>
    </row>
    <row r="66" spans="5:11" ht="15.75">
      <c r="E66" s="32"/>
      <c r="F66" s="32"/>
      <c r="G66" s="57"/>
      <c r="H66" s="57"/>
      <c r="I66" s="57"/>
      <c r="J66" s="33"/>
      <c r="K66" s="34"/>
    </row>
    <row r="67" spans="2:11" s="39" customFormat="1" ht="15" customHeight="1">
      <c r="B67" s="39" t="s">
        <v>93</v>
      </c>
      <c r="E67" s="40"/>
      <c r="F67" s="40"/>
      <c r="G67" s="61"/>
      <c r="H67" s="61"/>
      <c r="I67" s="61"/>
      <c r="J67" s="41"/>
      <c r="K67" s="42"/>
    </row>
    <row r="68" spans="5:11" s="39" customFormat="1" ht="15.75">
      <c r="E68" s="40"/>
      <c r="F68" s="40"/>
      <c r="G68" s="43" t="s">
        <v>89</v>
      </c>
      <c r="H68" s="42"/>
      <c r="I68" s="44" t="s">
        <v>89</v>
      </c>
      <c r="K68" s="42"/>
    </row>
    <row r="69" spans="7:11" ht="16.5" customHeight="1">
      <c r="G69" s="45" t="s">
        <v>127</v>
      </c>
      <c r="H69" s="46"/>
      <c r="I69" s="45" t="s">
        <v>103</v>
      </c>
      <c r="J69" s="46"/>
      <c r="K69" s="34"/>
    </row>
    <row r="70" spans="5:11" s="35" customFormat="1" ht="18" customHeight="1">
      <c r="E70" s="47"/>
      <c r="F70" s="40"/>
      <c r="G70" s="181" t="s">
        <v>90</v>
      </c>
      <c r="H70" s="184"/>
      <c r="I70" s="181" t="s">
        <v>90</v>
      </c>
      <c r="J70" s="48"/>
      <c r="K70" s="47"/>
    </row>
    <row r="71" spans="2:11" s="16" customFormat="1" ht="15.75">
      <c r="B71" s="65"/>
      <c r="C71" s="65"/>
      <c r="D71" s="65"/>
      <c r="E71" s="65"/>
      <c r="F71" s="65"/>
      <c r="G71" s="191"/>
      <c r="H71" s="191"/>
      <c r="I71" s="191"/>
      <c r="J71" s="65"/>
      <c r="K71" s="62"/>
    </row>
    <row r="72" spans="2:11" s="39" customFormat="1" ht="15.75">
      <c r="B72" s="39" t="s">
        <v>21</v>
      </c>
      <c r="E72" s="40"/>
      <c r="F72" s="40"/>
      <c r="G72" s="62"/>
      <c r="H72" s="61"/>
      <c r="I72" s="62"/>
      <c r="J72" s="41"/>
      <c r="K72" s="42"/>
    </row>
    <row r="73" spans="2:11" ht="15.75">
      <c r="B73" s="31" t="s">
        <v>153</v>
      </c>
      <c r="E73" s="59"/>
      <c r="F73" s="55"/>
      <c r="G73" s="162">
        <f>337856+300618</f>
        <v>638474</v>
      </c>
      <c r="H73" s="151"/>
      <c r="I73" s="162">
        <v>337856</v>
      </c>
      <c r="J73" s="33"/>
      <c r="K73" s="34"/>
    </row>
    <row r="74" spans="2:11" ht="15.75">
      <c r="B74" s="31" t="s">
        <v>22</v>
      </c>
      <c r="E74" s="54"/>
      <c r="F74" s="55"/>
      <c r="G74" s="7">
        <f>17838+12486+516585-862902</f>
        <v>-315993</v>
      </c>
      <c r="H74" s="151"/>
      <c r="I74" s="162">
        <f>-268107-1798</f>
        <v>-269905</v>
      </c>
      <c r="J74" s="33"/>
      <c r="K74" s="34"/>
    </row>
    <row r="75" spans="5:11" ht="3.75" customHeight="1">
      <c r="E75" s="54"/>
      <c r="F75" s="55"/>
      <c r="G75" s="162"/>
      <c r="H75" s="151"/>
      <c r="I75" s="151"/>
      <c r="J75" s="33"/>
      <c r="K75" s="34"/>
    </row>
    <row r="76" spans="5:11" ht="3.75" customHeight="1">
      <c r="E76" s="54"/>
      <c r="F76" s="55"/>
      <c r="G76" s="162"/>
      <c r="H76" s="151"/>
      <c r="I76" s="151"/>
      <c r="J76" s="33"/>
      <c r="K76" s="34"/>
    </row>
    <row r="77" spans="2:11" ht="15.75">
      <c r="B77" s="31" t="s">
        <v>23</v>
      </c>
      <c r="E77" s="54"/>
      <c r="F77" s="55"/>
      <c r="G77" s="192">
        <f>SUM(G73:G74)</f>
        <v>322481</v>
      </c>
      <c r="H77" s="151"/>
      <c r="I77" s="223">
        <f>SUM(I73:I74)</f>
        <v>67951</v>
      </c>
      <c r="J77" s="57"/>
      <c r="K77" s="34"/>
    </row>
    <row r="78" spans="5:11" ht="3.75" customHeight="1">
      <c r="E78" s="54"/>
      <c r="F78" s="55"/>
      <c r="G78" s="162"/>
      <c r="H78" s="151"/>
      <c r="I78" s="162"/>
      <c r="J78" s="33"/>
      <c r="K78" s="34"/>
    </row>
    <row r="79" spans="2:11" ht="15.75">
      <c r="B79" s="29" t="s">
        <v>161</v>
      </c>
      <c r="E79" s="54"/>
      <c r="F79" s="55"/>
      <c r="G79" s="162">
        <f>70308</f>
        <v>70308</v>
      </c>
      <c r="H79" s="151"/>
      <c r="I79" s="159">
        <f>13510</f>
        <v>13510</v>
      </c>
      <c r="J79" s="33"/>
      <c r="K79" s="34"/>
    </row>
    <row r="80" spans="2:11" ht="15.75">
      <c r="B80" s="29" t="s">
        <v>15</v>
      </c>
      <c r="E80" s="54"/>
      <c r="F80" s="55"/>
      <c r="G80" s="151">
        <f>364619</f>
        <v>364619</v>
      </c>
      <c r="H80" s="151"/>
      <c r="I80" s="162">
        <v>364619</v>
      </c>
      <c r="J80" s="33"/>
      <c r="K80" s="34"/>
    </row>
    <row r="81" spans="2:11" ht="15.75">
      <c r="B81" s="29" t="s">
        <v>16</v>
      </c>
      <c r="E81" s="59"/>
      <c r="F81" s="55"/>
      <c r="G81" s="162">
        <f>590000</f>
        <v>590000</v>
      </c>
      <c r="H81" s="151"/>
      <c r="I81" s="151">
        <v>700000</v>
      </c>
      <c r="J81" s="33"/>
      <c r="K81" s="34"/>
    </row>
    <row r="82" spans="2:11" ht="15.75">
      <c r="B82" s="29" t="s">
        <v>17</v>
      </c>
      <c r="E82" s="54"/>
      <c r="F82" s="55"/>
      <c r="G82" s="162">
        <f>13431</f>
        <v>13431</v>
      </c>
      <c r="H82" s="151"/>
      <c r="I82" s="162">
        <f>23089</f>
        <v>23089</v>
      </c>
      <c r="J82" s="33"/>
      <c r="K82" s="34"/>
    </row>
    <row r="83" spans="2:11" ht="15.75">
      <c r="B83" s="29" t="s">
        <v>182</v>
      </c>
      <c r="E83" s="59"/>
      <c r="F83" s="55"/>
      <c r="G83" s="162">
        <f>28400</f>
        <v>28400</v>
      </c>
      <c r="H83" s="151"/>
      <c r="I83" s="151">
        <v>28400</v>
      </c>
      <c r="J83" s="33"/>
      <c r="K83" s="34"/>
    </row>
    <row r="84" spans="2:11" ht="15.75">
      <c r="B84" s="29" t="s">
        <v>25</v>
      </c>
      <c r="E84" s="59"/>
      <c r="F84" s="55"/>
      <c r="G84" s="162">
        <f>60487</f>
        <v>60487</v>
      </c>
      <c r="H84" s="151"/>
      <c r="I84" s="151">
        <f>45965</f>
        <v>45965</v>
      </c>
      <c r="J84" s="33"/>
      <c r="K84" s="34"/>
    </row>
    <row r="85" spans="2:11" ht="15.75">
      <c r="B85" s="31" t="s">
        <v>26</v>
      </c>
      <c r="E85" s="54"/>
      <c r="F85" s="55"/>
      <c r="G85" s="162">
        <f>27395</f>
        <v>27395</v>
      </c>
      <c r="H85" s="151"/>
      <c r="I85" s="151">
        <f>25670+1798</f>
        <v>27468</v>
      </c>
      <c r="J85" s="33"/>
      <c r="K85" s="34"/>
    </row>
    <row r="86" spans="2:11" ht="15.75">
      <c r="B86" s="31" t="s">
        <v>145</v>
      </c>
      <c r="E86" s="54"/>
      <c r="F86" s="55"/>
      <c r="G86" s="162">
        <f>23036</f>
        <v>23036</v>
      </c>
      <c r="H86" s="151"/>
      <c r="I86" s="151">
        <v>0</v>
      </c>
      <c r="J86" s="33"/>
      <c r="K86" s="34"/>
    </row>
    <row r="87" spans="2:11" ht="15.75">
      <c r="B87" s="31" t="s">
        <v>27</v>
      </c>
      <c r="E87" s="54"/>
      <c r="F87" s="55"/>
      <c r="G87" s="162">
        <f>9168</f>
        <v>9168</v>
      </c>
      <c r="H87" s="151"/>
      <c r="I87" s="162">
        <f>9923</f>
        <v>9923</v>
      </c>
      <c r="J87" s="33"/>
      <c r="K87" s="34"/>
    </row>
    <row r="88" spans="5:11" ht="3.75" customHeight="1">
      <c r="E88" s="54"/>
      <c r="F88" s="55"/>
      <c r="G88" s="162"/>
      <c r="H88" s="151"/>
      <c r="I88" s="162"/>
      <c r="J88" s="33"/>
      <c r="K88" s="34"/>
    </row>
    <row r="89" spans="5:11" ht="3.75" customHeight="1">
      <c r="E89" s="55"/>
      <c r="F89" s="55"/>
      <c r="G89" s="162"/>
      <c r="H89" s="151"/>
      <c r="I89" s="162"/>
      <c r="J89" s="33"/>
      <c r="K89" s="34"/>
    </row>
    <row r="90" spans="2:11" s="39" customFormat="1" ht="15.75">
      <c r="B90" s="29" t="s">
        <v>28</v>
      </c>
      <c r="E90" s="35"/>
      <c r="F90" s="35"/>
      <c r="G90" s="192">
        <f>SUM(G79:G89)</f>
        <v>1186844</v>
      </c>
      <c r="H90" s="7"/>
      <c r="I90" s="192">
        <f>SUM(I79:I89)</f>
        <v>1212974</v>
      </c>
      <c r="J90" s="66"/>
      <c r="K90" s="42"/>
    </row>
    <row r="91" spans="5:11" s="39" customFormat="1" ht="16.5" thickBot="1">
      <c r="E91" s="35"/>
      <c r="F91" s="35"/>
      <c r="G91" s="185">
        <f>G77+G90</f>
        <v>1509325</v>
      </c>
      <c r="H91" s="161"/>
      <c r="I91" s="185">
        <f>I77+I90</f>
        <v>1280925</v>
      </c>
      <c r="J91" s="67"/>
      <c r="K91" s="42"/>
    </row>
    <row r="92" spans="5:11" s="39" customFormat="1" ht="3.75" customHeight="1" thickTop="1">
      <c r="E92" s="35"/>
      <c r="F92" s="35"/>
      <c r="G92" s="182"/>
      <c r="H92" s="61"/>
      <c r="I92" s="182"/>
      <c r="J92" s="61"/>
      <c r="K92" s="42"/>
    </row>
    <row r="93" spans="7:11" s="16" customFormat="1" ht="12.75" customHeight="1">
      <c r="G93" s="62"/>
      <c r="H93" s="62"/>
      <c r="I93" s="62"/>
      <c r="K93" s="62"/>
    </row>
    <row r="94" spans="7:11" s="16" customFormat="1" ht="12.75" customHeight="1">
      <c r="G94" s="62"/>
      <c r="H94" s="62"/>
      <c r="I94" s="62"/>
      <c r="K94" s="62"/>
    </row>
    <row r="95" spans="7:11" s="16" customFormat="1" ht="12.75" customHeight="1">
      <c r="G95" s="62"/>
      <c r="H95" s="62"/>
      <c r="I95" s="62"/>
      <c r="K95" s="62"/>
    </row>
    <row r="96" spans="7:11" s="16" customFormat="1" ht="12.75" customHeight="1">
      <c r="G96" s="62"/>
      <c r="H96" s="62"/>
      <c r="I96" s="62"/>
      <c r="K96" s="62"/>
    </row>
    <row r="97" spans="7:11" s="16" customFormat="1" ht="12.75" customHeight="1">
      <c r="G97" s="62"/>
      <c r="H97" s="62"/>
      <c r="I97" s="62"/>
      <c r="K97" s="62"/>
    </row>
    <row r="98" spans="7:11" s="16" customFormat="1" ht="12.75" customHeight="1">
      <c r="G98" s="62"/>
      <c r="H98" s="62"/>
      <c r="I98" s="62"/>
      <c r="K98" s="62"/>
    </row>
    <row r="99" spans="7:11" s="16" customFormat="1" ht="12.75" customHeight="1">
      <c r="G99" s="62"/>
      <c r="H99" s="62"/>
      <c r="I99" s="62"/>
      <c r="K99" s="62"/>
    </row>
    <row r="100" spans="7:11" s="16" customFormat="1" ht="12.75" customHeight="1">
      <c r="G100" s="62"/>
      <c r="H100" s="62"/>
      <c r="I100" s="62"/>
      <c r="K100" s="62"/>
    </row>
    <row r="101" spans="7:11" s="16" customFormat="1" ht="12.75" customHeight="1">
      <c r="G101" s="62"/>
      <c r="H101" s="62"/>
      <c r="I101" s="62"/>
      <c r="K101" s="62"/>
    </row>
    <row r="102" spans="7:11" s="16" customFormat="1" ht="12.75" customHeight="1">
      <c r="G102" s="62"/>
      <c r="H102" s="62"/>
      <c r="I102" s="62"/>
      <c r="K102" s="62"/>
    </row>
    <row r="103" spans="7:11" s="16" customFormat="1" ht="12.75" customHeight="1">
      <c r="G103" s="62"/>
      <c r="H103" s="62"/>
      <c r="I103" s="62"/>
      <c r="K103" s="62"/>
    </row>
    <row r="104" spans="7:11" s="16" customFormat="1" ht="12.75" customHeight="1">
      <c r="G104" s="62"/>
      <c r="H104" s="62"/>
      <c r="I104" s="62"/>
      <c r="K104" s="62"/>
    </row>
    <row r="105" spans="7:11" s="16" customFormat="1" ht="12.75" customHeight="1">
      <c r="G105" s="62"/>
      <c r="H105" s="62"/>
      <c r="I105" s="62"/>
      <c r="K105" s="62"/>
    </row>
    <row r="106" spans="7:11" s="16" customFormat="1" ht="12.75" customHeight="1">
      <c r="G106" s="62"/>
      <c r="H106" s="62"/>
      <c r="I106" s="62"/>
      <c r="K106" s="62"/>
    </row>
    <row r="107" spans="7:11" s="16" customFormat="1" ht="12.75" customHeight="1">
      <c r="G107" s="62"/>
      <c r="H107" s="62"/>
      <c r="I107" s="62"/>
      <c r="K107" s="62"/>
    </row>
    <row r="108" spans="7:9" s="16" customFormat="1" ht="12.75" customHeight="1">
      <c r="G108" s="187"/>
      <c r="H108" s="62"/>
      <c r="I108" s="178"/>
    </row>
    <row r="109" spans="2:9" s="16" customFormat="1" ht="12.75" customHeight="1">
      <c r="B109" s="177"/>
      <c r="G109" s="62"/>
      <c r="H109" s="62"/>
      <c r="I109" s="62"/>
    </row>
    <row r="110" spans="2:14" s="16" customFormat="1" ht="12.75" customHeight="1">
      <c r="B110" s="63"/>
      <c r="C110" s="39"/>
      <c r="D110" s="39"/>
      <c r="E110" s="35"/>
      <c r="F110" s="35"/>
      <c r="G110" s="182"/>
      <c r="H110" s="61"/>
      <c r="I110" s="182"/>
      <c r="J110" s="61"/>
      <c r="K110" s="42"/>
      <c r="L110" s="39"/>
      <c r="M110" s="39"/>
      <c r="N110" s="39"/>
    </row>
    <row r="111" spans="2:14" s="16" customFormat="1" ht="12.75" customHeight="1">
      <c r="B111" s="188"/>
      <c r="C111" s="90"/>
      <c r="D111" s="10"/>
      <c r="E111" s="99"/>
      <c r="F111" s="62"/>
      <c r="G111" s="62"/>
      <c r="H111" s="62"/>
      <c r="I111" s="62"/>
      <c r="J111" s="62"/>
      <c r="K111" s="62"/>
      <c r="L111" s="62"/>
      <c r="M111" s="62"/>
      <c r="N111" s="62"/>
    </row>
    <row r="112" spans="7:9" s="16" customFormat="1" ht="12.75" customHeight="1">
      <c r="G112" s="62"/>
      <c r="H112" s="62"/>
      <c r="I112" s="62"/>
    </row>
    <row r="113" spans="7:9" s="16" customFormat="1" ht="12.75" customHeight="1">
      <c r="G113" s="62"/>
      <c r="H113" s="62"/>
      <c r="I113" s="62"/>
    </row>
    <row r="114" spans="2:9" s="16" customFormat="1" ht="12.75" customHeight="1">
      <c r="B114" s="177" t="s">
        <v>114</v>
      </c>
      <c r="G114" s="62"/>
      <c r="H114" s="62"/>
      <c r="I114" s="62"/>
    </row>
    <row r="115" spans="2:9" s="16" customFormat="1" ht="12.75" customHeight="1">
      <c r="B115" s="63" t="s">
        <v>121</v>
      </c>
      <c r="C115" s="39"/>
      <c r="G115" s="62"/>
      <c r="H115" s="62"/>
      <c r="I115" s="62"/>
    </row>
    <row r="116" spans="2:9" s="16" customFormat="1" ht="15.75">
      <c r="B116" s="98" t="s">
        <v>115</v>
      </c>
      <c r="C116" s="90"/>
      <c r="G116" s="62"/>
      <c r="H116" s="62"/>
      <c r="I116" s="62"/>
    </row>
    <row r="117" spans="2:9" s="16" customFormat="1" ht="12.75" customHeight="1">
      <c r="B117" s="188"/>
      <c r="C117" s="90"/>
      <c r="G117" s="62"/>
      <c r="H117" s="62"/>
      <c r="I117" s="62"/>
    </row>
    <row r="118" spans="2:9" s="16" customFormat="1" ht="12.75" customHeight="1">
      <c r="B118" s="177"/>
      <c r="G118" s="62"/>
      <c r="H118" s="62"/>
      <c r="I118" s="62"/>
    </row>
    <row r="119" spans="2:9" s="16" customFormat="1" ht="12.75" customHeight="1">
      <c r="B119" s="63"/>
      <c r="C119" s="39"/>
      <c r="G119" s="62"/>
      <c r="H119" s="62"/>
      <c r="I119" s="62"/>
    </row>
    <row r="120" spans="2:10" s="16" customFormat="1" ht="12.75" customHeight="1">
      <c r="B120" s="188"/>
      <c r="C120" s="90"/>
      <c r="G120" s="62"/>
      <c r="H120" s="62"/>
      <c r="I120" s="62"/>
      <c r="J120" s="62"/>
    </row>
    <row r="121" spans="7:10" s="16" customFormat="1" ht="12.75" customHeight="1" hidden="1">
      <c r="G121" s="62"/>
      <c r="H121" s="62"/>
      <c r="I121" s="62"/>
      <c r="J121" s="62"/>
    </row>
    <row r="122" spans="4:11" s="63" customFormat="1" ht="13.5" customHeight="1">
      <c r="D122" s="39"/>
      <c r="E122" s="39"/>
      <c r="F122" s="39"/>
      <c r="G122" s="67"/>
      <c r="H122" s="67"/>
      <c r="I122" s="67"/>
      <c r="J122" s="67"/>
      <c r="K122" s="190"/>
    </row>
    <row r="123" spans="2:10" s="16" customFormat="1" ht="15.75" customHeight="1">
      <c r="B123" s="188"/>
      <c r="C123" s="90"/>
      <c r="D123" s="10"/>
      <c r="E123" s="99"/>
      <c r="F123" s="106"/>
      <c r="G123" s="99"/>
      <c r="H123" s="106"/>
      <c r="I123" s="99"/>
      <c r="J123" s="106"/>
    </row>
    <row r="124" spans="7:10" ht="15.75">
      <c r="G124" s="178"/>
      <c r="H124" s="178"/>
      <c r="I124" s="178"/>
      <c r="J124" s="178"/>
    </row>
    <row r="125" spans="7:10" ht="15.75">
      <c r="G125" s="178"/>
      <c r="H125" s="178"/>
      <c r="I125" s="178"/>
      <c r="J125" s="178"/>
    </row>
    <row r="126" spans="7:10" ht="15.75">
      <c r="G126" s="178"/>
      <c r="H126" s="178"/>
      <c r="I126" s="178"/>
      <c r="J126" s="178"/>
    </row>
    <row r="127" spans="7:10" ht="15.75">
      <c r="G127" s="178"/>
      <c r="H127" s="178"/>
      <c r="I127" s="178"/>
      <c r="J127" s="178"/>
    </row>
    <row r="128" spans="7:10" ht="15.75">
      <c r="G128" s="178"/>
      <c r="H128" s="178"/>
      <c r="I128" s="178"/>
      <c r="J128" s="178"/>
    </row>
    <row r="129" spans="7:10" ht="15.75">
      <c r="G129" s="178"/>
      <c r="H129" s="178"/>
      <c r="I129" s="178"/>
      <c r="J129" s="178"/>
    </row>
    <row r="130" spans="7:10" ht="15.75">
      <c r="G130" s="178"/>
      <c r="H130" s="178"/>
      <c r="I130" s="178"/>
      <c r="J130" s="178"/>
    </row>
    <row r="131" spans="7:9" ht="15.75">
      <c r="G131" s="178"/>
      <c r="H131" s="178"/>
      <c r="I131" s="178"/>
    </row>
    <row r="132" spans="7:9" ht="15.75">
      <c r="G132" s="178"/>
      <c r="H132" s="178"/>
      <c r="I132" s="178"/>
    </row>
    <row r="133" spans="7:9" ht="15.75">
      <c r="G133" s="178"/>
      <c r="H133" s="178"/>
      <c r="I133" s="178"/>
    </row>
    <row r="134" spans="7:9" ht="15.75">
      <c r="G134" s="178"/>
      <c r="H134" s="178"/>
      <c r="I134" s="178"/>
    </row>
    <row r="135" spans="7:9" ht="15.75">
      <c r="G135" s="178"/>
      <c r="H135" s="178"/>
      <c r="I135" s="178"/>
    </row>
    <row r="136" spans="7:9" ht="15.75">
      <c r="G136" s="178"/>
      <c r="H136" s="178"/>
      <c r="I136" s="178"/>
    </row>
    <row r="137" spans="7:9" ht="15.75">
      <c r="G137" s="178"/>
      <c r="H137" s="178"/>
      <c r="I137" s="178"/>
    </row>
    <row r="138" spans="7:9" ht="15.75">
      <c r="G138" s="178"/>
      <c r="H138" s="178"/>
      <c r="I138" s="178"/>
    </row>
    <row r="139" spans="7:9" ht="15.75">
      <c r="G139" s="178"/>
      <c r="H139" s="178"/>
      <c r="I139" s="178"/>
    </row>
    <row r="140" spans="7:9" ht="15.75">
      <c r="G140" s="178"/>
      <c r="H140" s="178"/>
      <c r="I140" s="178"/>
    </row>
    <row r="141" spans="7:9" ht="15.75">
      <c r="G141" s="178"/>
      <c r="H141" s="178"/>
      <c r="I141" s="178"/>
    </row>
    <row r="142" spans="7:9" ht="15.75">
      <c r="G142" s="178"/>
      <c r="H142" s="178"/>
      <c r="I142" s="178"/>
    </row>
    <row r="143" spans="7:9" ht="15.75">
      <c r="G143" s="178"/>
      <c r="H143" s="178"/>
      <c r="I143" s="178"/>
    </row>
    <row r="144" spans="7:9" ht="15.75">
      <c r="G144" s="178"/>
      <c r="H144" s="178"/>
      <c r="I144" s="178"/>
    </row>
    <row r="145" spans="7:9" ht="15.75">
      <c r="G145" s="178"/>
      <c r="H145" s="178"/>
      <c r="I145" s="178"/>
    </row>
    <row r="146" spans="7:9" ht="15.75">
      <c r="G146" s="178"/>
      <c r="H146" s="178"/>
      <c r="I146" s="178"/>
    </row>
    <row r="147" spans="7:9" ht="15.75">
      <c r="G147" s="178"/>
      <c r="H147" s="178"/>
      <c r="I147" s="178"/>
    </row>
    <row r="148" spans="7:9" ht="15.75">
      <c r="G148" s="178"/>
      <c r="H148" s="178"/>
      <c r="I148" s="178"/>
    </row>
    <row r="149" spans="7:9" ht="15.75">
      <c r="G149" s="178"/>
      <c r="H149" s="178"/>
      <c r="I149" s="178"/>
    </row>
    <row r="150" spans="7:9" ht="15.75">
      <c r="G150" s="178"/>
      <c r="H150" s="178"/>
      <c r="I150" s="178"/>
    </row>
    <row r="151" spans="7:9" ht="15.75">
      <c r="G151" s="178"/>
      <c r="H151" s="178"/>
      <c r="I151" s="178"/>
    </row>
    <row r="152" spans="7:9" ht="15.75">
      <c r="G152" s="178"/>
      <c r="H152" s="178"/>
      <c r="I152" s="178"/>
    </row>
    <row r="153" spans="7:9" ht="15.75">
      <c r="G153" s="178"/>
      <c r="H153" s="178"/>
      <c r="I153" s="178"/>
    </row>
    <row r="154" spans="7:9" ht="15.75">
      <c r="G154" s="178"/>
      <c r="H154" s="178"/>
      <c r="I154" s="178"/>
    </row>
    <row r="155" spans="7:9" ht="15.75">
      <c r="G155" s="178"/>
      <c r="H155" s="178"/>
      <c r="I155" s="178"/>
    </row>
    <row r="156" spans="7:9" ht="15.75">
      <c r="G156" s="178"/>
      <c r="H156" s="178"/>
      <c r="I156" s="178"/>
    </row>
    <row r="157" spans="7:9" ht="15.75">
      <c r="G157" s="178"/>
      <c r="H157" s="178"/>
      <c r="I157" s="178"/>
    </row>
    <row r="158" spans="7:9" ht="15.75">
      <c r="G158" s="178"/>
      <c r="H158" s="178"/>
      <c r="I158" s="178"/>
    </row>
    <row r="159" spans="7:9" ht="15.75">
      <c r="G159" s="178"/>
      <c r="H159" s="178"/>
      <c r="I159" s="178"/>
    </row>
    <row r="160" spans="7:9" ht="15.75">
      <c r="G160" s="178"/>
      <c r="H160" s="178"/>
      <c r="I160" s="178"/>
    </row>
    <row r="161" spans="7:9" ht="15.75">
      <c r="G161" s="178"/>
      <c r="H161" s="178"/>
      <c r="I161" s="178"/>
    </row>
    <row r="162" spans="7:9" ht="15.75">
      <c r="G162" s="178"/>
      <c r="H162" s="178"/>
      <c r="I162" s="178"/>
    </row>
    <row r="163" spans="7:9" ht="15.75">
      <c r="G163" s="178"/>
      <c r="H163" s="178"/>
      <c r="I163" s="178"/>
    </row>
    <row r="164" spans="7:9" ht="15.75">
      <c r="G164" s="178"/>
      <c r="H164" s="178"/>
      <c r="I164" s="178"/>
    </row>
    <row r="165" spans="7:9" ht="15.75">
      <c r="G165" s="178"/>
      <c r="H165" s="178"/>
      <c r="I165" s="178"/>
    </row>
    <row r="166" spans="7:9" ht="15.75">
      <c r="G166" s="178"/>
      <c r="H166" s="178"/>
      <c r="I166" s="178"/>
    </row>
    <row r="167" spans="7:9" ht="15.75">
      <c r="G167" s="178"/>
      <c r="H167" s="178"/>
      <c r="I167" s="178"/>
    </row>
    <row r="168" spans="7:9" ht="15.75">
      <c r="G168" s="178"/>
      <c r="H168" s="178"/>
      <c r="I168" s="178"/>
    </row>
    <row r="169" spans="7:9" ht="15.75">
      <c r="G169" s="178"/>
      <c r="H169" s="178"/>
      <c r="I169" s="178"/>
    </row>
    <row r="170" spans="7:9" ht="15.75">
      <c r="G170" s="178"/>
      <c r="H170" s="178"/>
      <c r="I170" s="178"/>
    </row>
    <row r="171" spans="7:9" ht="15.75">
      <c r="G171" s="178"/>
      <c r="H171" s="178"/>
      <c r="I171" s="178"/>
    </row>
    <row r="172" spans="7:9" ht="15.75">
      <c r="G172" s="178"/>
      <c r="H172" s="178"/>
      <c r="I172" s="178"/>
    </row>
    <row r="173" spans="7:9" ht="15.75">
      <c r="G173" s="178"/>
      <c r="H173" s="178"/>
      <c r="I173" s="178"/>
    </row>
    <row r="174" spans="7:9" ht="15.75">
      <c r="G174" s="178"/>
      <c r="H174" s="178"/>
      <c r="I174" s="178"/>
    </row>
    <row r="175" spans="7:9" ht="15.75">
      <c r="G175" s="178"/>
      <c r="H175" s="178"/>
      <c r="I175" s="178"/>
    </row>
    <row r="176" spans="7:9" ht="15.75">
      <c r="G176" s="178"/>
      <c r="H176" s="178"/>
      <c r="I176" s="178"/>
    </row>
    <row r="177" spans="7:9" ht="15.75">
      <c r="G177" s="178"/>
      <c r="H177" s="178"/>
      <c r="I177" s="178"/>
    </row>
    <row r="178" spans="7:9" ht="15.75">
      <c r="G178" s="178"/>
      <c r="H178" s="178"/>
      <c r="I178" s="178"/>
    </row>
    <row r="179" spans="7:9" ht="15.75">
      <c r="G179" s="178"/>
      <c r="H179" s="178"/>
      <c r="I179" s="178"/>
    </row>
    <row r="180" spans="7:9" ht="15.75">
      <c r="G180" s="178"/>
      <c r="H180" s="178"/>
      <c r="I180" s="178"/>
    </row>
    <row r="181" spans="7:9" ht="15.75">
      <c r="G181" s="178"/>
      <c r="H181" s="178"/>
      <c r="I181" s="178"/>
    </row>
    <row r="182" spans="7:9" ht="15.75">
      <c r="G182" s="178"/>
      <c r="H182" s="178"/>
      <c r="I182" s="178"/>
    </row>
    <row r="183" spans="7:9" ht="15.75">
      <c r="G183" s="178"/>
      <c r="H183" s="178"/>
      <c r="I183" s="178"/>
    </row>
    <row r="184" spans="7:9" ht="15.75">
      <c r="G184" s="178"/>
      <c r="H184" s="178"/>
      <c r="I184" s="178"/>
    </row>
    <row r="185" spans="7:9" ht="15.75">
      <c r="G185" s="178"/>
      <c r="H185" s="178"/>
      <c r="I185" s="178"/>
    </row>
    <row r="186" spans="7:9" ht="15.75">
      <c r="G186" s="178"/>
      <c r="H186" s="178"/>
      <c r="I186" s="178"/>
    </row>
    <row r="187" spans="7:9" ht="15.75">
      <c r="G187" s="178"/>
      <c r="H187" s="178"/>
      <c r="I187" s="178"/>
    </row>
    <row r="188" spans="7:9" ht="15.75">
      <c r="G188" s="178"/>
      <c r="H188" s="178"/>
      <c r="I188" s="178"/>
    </row>
    <row r="189" spans="7:9" ht="15.75">
      <c r="G189" s="178"/>
      <c r="H189" s="178"/>
      <c r="I189" s="178"/>
    </row>
    <row r="190" spans="7:9" ht="15.75">
      <c r="G190" s="178"/>
      <c r="H190" s="178"/>
      <c r="I190" s="178"/>
    </row>
    <row r="191" spans="7:9" ht="15.75">
      <c r="G191" s="178"/>
      <c r="H191" s="178"/>
      <c r="I191" s="178"/>
    </row>
    <row r="192" spans="7:9" ht="15.75">
      <c r="G192" s="178"/>
      <c r="H192" s="178"/>
      <c r="I192" s="178"/>
    </row>
    <row r="193" spans="7:9" ht="15.75">
      <c r="G193" s="178"/>
      <c r="H193" s="178"/>
      <c r="I193" s="178"/>
    </row>
    <row r="194" spans="7:9" ht="15.75">
      <c r="G194" s="178"/>
      <c r="H194" s="178"/>
      <c r="I194" s="178"/>
    </row>
    <row r="195" spans="7:9" ht="15.75">
      <c r="G195" s="178"/>
      <c r="H195" s="178"/>
      <c r="I195" s="178"/>
    </row>
    <row r="196" spans="7:9" ht="15.75">
      <c r="G196" s="178"/>
      <c r="H196" s="178"/>
      <c r="I196" s="178"/>
    </row>
    <row r="197" spans="7:9" ht="15.75">
      <c r="G197" s="178"/>
      <c r="H197" s="178"/>
      <c r="I197" s="178"/>
    </row>
    <row r="198" spans="7:9" ht="15.75">
      <c r="G198" s="178"/>
      <c r="H198" s="178"/>
      <c r="I198" s="178"/>
    </row>
    <row r="199" spans="7:9" ht="15.75">
      <c r="G199" s="178"/>
      <c r="H199" s="178"/>
      <c r="I199" s="178"/>
    </row>
    <row r="200" spans="7:9" ht="15.75">
      <c r="G200" s="178"/>
      <c r="H200" s="178"/>
      <c r="I200" s="178"/>
    </row>
    <row r="201" spans="7:9" ht="15.75">
      <c r="G201" s="178"/>
      <c r="H201" s="178"/>
      <c r="I201" s="178"/>
    </row>
    <row r="202" spans="7:9" ht="15.75">
      <c r="G202" s="178"/>
      <c r="H202" s="178"/>
      <c r="I202" s="178"/>
    </row>
    <row r="203" spans="7:9" ht="15.75">
      <c r="G203" s="178"/>
      <c r="H203" s="178"/>
      <c r="I203" s="178"/>
    </row>
    <row r="204" spans="7:9" ht="15.75">
      <c r="G204" s="178"/>
      <c r="H204" s="178"/>
      <c r="I204" s="178"/>
    </row>
    <row r="205" spans="7:9" ht="15.75">
      <c r="G205" s="178"/>
      <c r="H205" s="178"/>
      <c r="I205" s="178"/>
    </row>
    <row r="206" spans="7:9" ht="15.75">
      <c r="G206" s="178"/>
      <c r="H206" s="178"/>
      <c r="I206" s="178"/>
    </row>
    <row r="207" spans="7:9" ht="15.75">
      <c r="G207" s="178"/>
      <c r="H207" s="178"/>
      <c r="I207" s="178"/>
    </row>
    <row r="208" spans="7:9" ht="15.75">
      <c r="G208" s="178"/>
      <c r="H208" s="178"/>
      <c r="I208" s="178"/>
    </row>
    <row r="209" spans="7:9" ht="15.75">
      <c r="G209" s="178"/>
      <c r="H209" s="178"/>
      <c r="I209" s="178"/>
    </row>
    <row r="210" spans="7:9" ht="15.75">
      <c r="G210" s="178"/>
      <c r="H210" s="178"/>
      <c r="I210" s="178"/>
    </row>
    <row r="211" spans="7:9" ht="15.75">
      <c r="G211" s="178"/>
      <c r="H211" s="178"/>
      <c r="I211" s="178"/>
    </row>
    <row r="212" spans="7:9" ht="15.75">
      <c r="G212" s="178"/>
      <c r="H212" s="178"/>
      <c r="I212" s="178"/>
    </row>
    <row r="213" spans="7:9" ht="15.75">
      <c r="G213" s="178"/>
      <c r="H213" s="178"/>
      <c r="I213" s="178"/>
    </row>
    <row r="214" spans="7:9" ht="15.75">
      <c r="G214" s="178"/>
      <c r="H214" s="178"/>
      <c r="I214" s="178"/>
    </row>
    <row r="215" spans="7:9" ht="15.75">
      <c r="G215" s="178"/>
      <c r="H215" s="178"/>
      <c r="I215" s="178"/>
    </row>
    <row r="216" spans="7:9" ht="15.75">
      <c r="G216" s="178"/>
      <c r="H216" s="178"/>
      <c r="I216" s="178"/>
    </row>
    <row r="217" spans="7:9" ht="15.75">
      <c r="G217" s="178"/>
      <c r="H217" s="178"/>
      <c r="I217" s="178"/>
    </row>
    <row r="218" spans="7:9" ht="15.75">
      <c r="G218" s="178"/>
      <c r="H218" s="178"/>
      <c r="I218" s="178"/>
    </row>
    <row r="219" spans="7:9" ht="15.75">
      <c r="G219" s="178"/>
      <c r="H219" s="178"/>
      <c r="I219" s="178"/>
    </row>
    <row r="220" spans="7:9" ht="15.75">
      <c r="G220" s="178"/>
      <c r="H220" s="178"/>
      <c r="I220" s="178"/>
    </row>
    <row r="221" spans="7:9" ht="15.75">
      <c r="G221" s="178"/>
      <c r="H221" s="178"/>
      <c r="I221" s="178"/>
    </row>
    <row r="222" spans="7:9" ht="15.75">
      <c r="G222" s="178"/>
      <c r="H222" s="178"/>
      <c r="I222" s="178"/>
    </row>
    <row r="223" spans="7:9" ht="15.75">
      <c r="G223" s="178"/>
      <c r="H223" s="178"/>
      <c r="I223" s="178"/>
    </row>
    <row r="224" spans="7:9" ht="15.75">
      <c r="G224" s="178"/>
      <c r="H224" s="178"/>
      <c r="I224" s="178"/>
    </row>
    <row r="225" spans="7:9" ht="15.75">
      <c r="G225" s="178"/>
      <c r="H225" s="178"/>
      <c r="I225" s="178"/>
    </row>
    <row r="226" spans="7:9" ht="15.75">
      <c r="G226" s="178"/>
      <c r="H226" s="178"/>
      <c r="I226" s="178"/>
    </row>
    <row r="227" spans="7:9" ht="15.75">
      <c r="G227" s="178"/>
      <c r="H227" s="178"/>
      <c r="I227" s="178"/>
    </row>
    <row r="228" spans="7:9" ht="15.75">
      <c r="G228" s="178"/>
      <c r="H228" s="178"/>
      <c r="I228" s="178"/>
    </row>
    <row r="229" spans="7:9" ht="15.75">
      <c r="G229" s="178"/>
      <c r="H229" s="178"/>
      <c r="I229" s="178"/>
    </row>
    <row r="230" spans="7:9" ht="15.75">
      <c r="G230" s="178"/>
      <c r="H230" s="178"/>
      <c r="I230" s="178"/>
    </row>
    <row r="231" spans="7:9" ht="15.75">
      <c r="G231" s="178"/>
      <c r="H231" s="178"/>
      <c r="I231" s="178"/>
    </row>
    <row r="232" spans="7:9" ht="15.75">
      <c r="G232" s="178"/>
      <c r="H232" s="178"/>
      <c r="I232" s="178"/>
    </row>
    <row r="233" spans="7:9" ht="15.75">
      <c r="G233" s="178"/>
      <c r="H233" s="178"/>
      <c r="I233" s="178"/>
    </row>
    <row r="234" spans="7:9" ht="15.75">
      <c r="G234" s="178"/>
      <c r="H234" s="178"/>
      <c r="I234" s="178"/>
    </row>
    <row r="235" spans="7:9" ht="15.75">
      <c r="G235" s="178"/>
      <c r="H235" s="178"/>
      <c r="I235" s="178"/>
    </row>
    <row r="236" spans="7:9" ht="15.75">
      <c r="G236" s="178"/>
      <c r="H236" s="178"/>
      <c r="I236" s="178"/>
    </row>
    <row r="237" spans="7:9" ht="15.75">
      <c r="G237" s="178"/>
      <c r="H237" s="178"/>
      <c r="I237" s="178"/>
    </row>
    <row r="238" spans="7:9" ht="15.75">
      <c r="G238" s="178"/>
      <c r="H238" s="178"/>
      <c r="I238" s="178"/>
    </row>
    <row r="239" spans="7:9" ht="15.75">
      <c r="G239" s="178"/>
      <c r="H239" s="178"/>
      <c r="I239" s="178"/>
    </row>
    <row r="240" spans="7:9" ht="15.75">
      <c r="G240" s="178"/>
      <c r="H240" s="178"/>
      <c r="I240" s="178"/>
    </row>
    <row r="241" spans="7:9" ht="15.75">
      <c r="G241" s="178"/>
      <c r="H241" s="178"/>
      <c r="I241" s="178"/>
    </row>
    <row r="242" spans="7:9" ht="15.75">
      <c r="G242" s="178"/>
      <c r="H242" s="178"/>
      <c r="I242" s="178"/>
    </row>
    <row r="243" spans="7:9" ht="15.75">
      <c r="G243" s="178"/>
      <c r="H243" s="178"/>
      <c r="I243" s="178"/>
    </row>
    <row r="244" spans="7:9" ht="15.75">
      <c r="G244" s="178"/>
      <c r="H244" s="178"/>
      <c r="I244" s="178"/>
    </row>
    <row r="245" spans="7:9" ht="15.75">
      <c r="G245" s="178"/>
      <c r="H245" s="178"/>
      <c r="I245" s="178"/>
    </row>
    <row r="246" spans="7:9" ht="15.75">
      <c r="G246" s="178"/>
      <c r="H246" s="178"/>
      <c r="I246" s="178"/>
    </row>
    <row r="247" spans="7:9" ht="15.75">
      <c r="G247" s="178"/>
      <c r="H247" s="178"/>
      <c r="I247" s="178"/>
    </row>
    <row r="248" spans="7:9" ht="15.75">
      <c r="G248" s="178"/>
      <c r="H248" s="178"/>
      <c r="I248" s="178"/>
    </row>
    <row r="249" spans="7:9" ht="15.75">
      <c r="G249" s="178"/>
      <c r="H249" s="178"/>
      <c r="I249" s="178"/>
    </row>
    <row r="250" spans="7:9" ht="15.75">
      <c r="G250" s="178"/>
      <c r="H250" s="178"/>
      <c r="I250" s="178"/>
    </row>
    <row r="251" spans="7:9" ht="15.75">
      <c r="G251" s="178"/>
      <c r="H251" s="178"/>
      <c r="I251" s="178"/>
    </row>
    <row r="252" spans="7:9" ht="15.75">
      <c r="G252" s="178"/>
      <c r="H252" s="178"/>
      <c r="I252" s="178"/>
    </row>
    <row r="253" spans="7:9" ht="15.75">
      <c r="G253" s="178"/>
      <c r="H253" s="178"/>
      <c r="I253" s="178"/>
    </row>
    <row r="254" spans="7:9" ht="15.75">
      <c r="G254" s="178"/>
      <c r="H254" s="178"/>
      <c r="I254" s="178"/>
    </row>
    <row r="255" spans="7:9" ht="15.75">
      <c r="G255" s="178"/>
      <c r="H255" s="178"/>
      <c r="I255" s="178"/>
    </row>
    <row r="256" spans="7:9" ht="15.75">
      <c r="G256" s="178"/>
      <c r="H256" s="178"/>
      <c r="I256" s="178"/>
    </row>
    <row r="257" spans="7:9" ht="15.75">
      <c r="G257" s="178"/>
      <c r="H257" s="178"/>
      <c r="I257" s="178"/>
    </row>
    <row r="258" spans="7:9" ht="15.75">
      <c r="G258" s="178"/>
      <c r="H258" s="178"/>
      <c r="I258" s="178"/>
    </row>
    <row r="259" spans="7:9" ht="15.75">
      <c r="G259" s="178"/>
      <c r="H259" s="178"/>
      <c r="I259" s="178"/>
    </row>
    <row r="260" spans="7:9" ht="15.75">
      <c r="G260" s="178"/>
      <c r="H260" s="178"/>
      <c r="I260" s="178"/>
    </row>
    <row r="261" spans="7:9" ht="15.75">
      <c r="G261" s="178"/>
      <c r="H261" s="178"/>
      <c r="I261" s="178"/>
    </row>
    <row r="262" spans="7:9" ht="15.75">
      <c r="G262" s="178"/>
      <c r="H262" s="178"/>
      <c r="I262" s="178"/>
    </row>
    <row r="263" spans="7:9" ht="15.75">
      <c r="G263" s="178"/>
      <c r="H263" s="178"/>
      <c r="I263" s="178"/>
    </row>
    <row r="264" spans="7:9" ht="15.75">
      <c r="G264" s="178"/>
      <c r="H264" s="178"/>
      <c r="I264" s="178"/>
    </row>
    <row r="265" spans="7:9" ht="15.75">
      <c r="G265" s="178"/>
      <c r="H265" s="178"/>
      <c r="I265" s="178"/>
    </row>
    <row r="266" spans="7:9" ht="15.75">
      <c r="G266" s="178"/>
      <c r="H266" s="178"/>
      <c r="I266" s="178"/>
    </row>
    <row r="267" spans="7:9" ht="15.75">
      <c r="G267" s="178"/>
      <c r="H267" s="178"/>
      <c r="I267" s="178"/>
    </row>
    <row r="268" spans="7:9" ht="15.75">
      <c r="G268" s="178"/>
      <c r="H268" s="178"/>
      <c r="I268" s="178"/>
    </row>
    <row r="269" spans="7:9" ht="15.75">
      <c r="G269" s="178"/>
      <c r="H269" s="178"/>
      <c r="I269" s="178"/>
    </row>
    <row r="270" spans="7:9" ht="15.75">
      <c r="G270" s="178"/>
      <c r="H270" s="178"/>
      <c r="I270" s="178"/>
    </row>
    <row r="271" spans="7:9" ht="15.75">
      <c r="G271" s="178"/>
      <c r="H271" s="178"/>
      <c r="I271" s="178"/>
    </row>
    <row r="272" spans="7:9" ht="15.75">
      <c r="G272" s="178"/>
      <c r="H272" s="178"/>
      <c r="I272" s="178"/>
    </row>
    <row r="273" spans="7:9" ht="15.75">
      <c r="G273" s="178"/>
      <c r="H273" s="178"/>
      <c r="I273" s="178"/>
    </row>
    <row r="274" spans="7:9" ht="15.75">
      <c r="G274" s="178"/>
      <c r="H274" s="178"/>
      <c r="I274" s="178"/>
    </row>
    <row r="275" spans="7:9" ht="15.75">
      <c r="G275" s="178"/>
      <c r="H275" s="178"/>
      <c r="I275" s="178"/>
    </row>
    <row r="276" spans="7:9" ht="15.75">
      <c r="G276" s="178"/>
      <c r="H276" s="178"/>
      <c r="I276" s="178"/>
    </row>
    <row r="277" spans="7:9" ht="15.75">
      <c r="G277" s="178"/>
      <c r="H277" s="178"/>
      <c r="I277" s="178"/>
    </row>
    <row r="278" spans="7:9" ht="15.75">
      <c r="G278" s="178"/>
      <c r="H278" s="178"/>
      <c r="I278" s="178"/>
    </row>
    <row r="279" spans="7:9" ht="15.75">
      <c r="G279" s="178"/>
      <c r="H279" s="178"/>
      <c r="I279" s="178"/>
    </row>
    <row r="280" spans="7:9" ht="15.75">
      <c r="G280" s="178"/>
      <c r="H280" s="178"/>
      <c r="I280" s="178"/>
    </row>
    <row r="281" spans="7:9" ht="15.75">
      <c r="G281" s="178"/>
      <c r="H281" s="178"/>
      <c r="I281" s="178"/>
    </row>
    <row r="282" spans="7:9" ht="15.75">
      <c r="G282" s="178"/>
      <c r="H282" s="178"/>
      <c r="I282" s="178"/>
    </row>
    <row r="283" spans="7:9" ht="15.75">
      <c r="G283" s="178"/>
      <c r="H283" s="178"/>
      <c r="I283" s="178"/>
    </row>
    <row r="284" spans="7:9" ht="15.75">
      <c r="G284" s="178"/>
      <c r="H284" s="178"/>
      <c r="I284" s="178"/>
    </row>
    <row r="285" spans="7:9" ht="15.75">
      <c r="G285" s="178"/>
      <c r="H285" s="178"/>
      <c r="I285" s="178"/>
    </row>
    <row r="286" spans="7:9" ht="15.75">
      <c r="G286" s="178"/>
      <c r="H286" s="178"/>
      <c r="I286" s="178"/>
    </row>
    <row r="287" spans="7:9" ht="15.75">
      <c r="G287" s="178"/>
      <c r="H287" s="178"/>
      <c r="I287" s="178"/>
    </row>
    <row r="288" spans="7:9" ht="15.75">
      <c r="G288" s="178"/>
      <c r="H288" s="178"/>
      <c r="I288" s="178"/>
    </row>
    <row r="289" spans="7:9" ht="15.75">
      <c r="G289" s="178"/>
      <c r="H289" s="178"/>
      <c r="I289" s="178"/>
    </row>
    <row r="290" spans="7:9" ht="15.75">
      <c r="G290" s="178"/>
      <c r="H290" s="178"/>
      <c r="I290" s="178"/>
    </row>
    <row r="291" spans="7:9" ht="15.75">
      <c r="G291" s="178"/>
      <c r="H291" s="178"/>
      <c r="I291" s="178"/>
    </row>
    <row r="292" spans="7:9" ht="15.75">
      <c r="G292" s="178"/>
      <c r="H292" s="178"/>
      <c r="I292" s="178"/>
    </row>
    <row r="293" spans="7:9" ht="15.75">
      <c r="G293" s="178"/>
      <c r="H293" s="178"/>
      <c r="I293" s="178"/>
    </row>
    <row r="294" spans="7:9" ht="15.75">
      <c r="G294" s="178"/>
      <c r="H294" s="178"/>
      <c r="I294" s="178"/>
    </row>
    <row r="295" spans="7:9" ht="15.75">
      <c r="G295" s="178"/>
      <c r="H295" s="178"/>
      <c r="I295" s="178"/>
    </row>
    <row r="296" spans="7:9" ht="15.75">
      <c r="G296" s="178"/>
      <c r="H296" s="178"/>
      <c r="I296" s="178"/>
    </row>
    <row r="297" spans="7:9" ht="15.75">
      <c r="G297" s="178"/>
      <c r="H297" s="178"/>
      <c r="I297" s="178"/>
    </row>
    <row r="298" spans="7:9" ht="15.75">
      <c r="G298" s="178"/>
      <c r="H298" s="178"/>
      <c r="I298" s="178"/>
    </row>
    <row r="299" spans="7:9" ht="15.75">
      <c r="G299" s="178"/>
      <c r="H299" s="178"/>
      <c r="I299" s="178"/>
    </row>
    <row r="300" spans="7:9" ht="15.75">
      <c r="G300" s="178"/>
      <c r="H300" s="178"/>
      <c r="I300" s="178"/>
    </row>
    <row r="301" spans="7:9" ht="15.75">
      <c r="G301" s="178"/>
      <c r="H301" s="178"/>
      <c r="I301" s="178"/>
    </row>
    <row r="302" spans="7:9" ht="15.75">
      <c r="G302" s="178"/>
      <c r="H302" s="178"/>
      <c r="I302" s="178"/>
    </row>
    <row r="303" spans="7:9" ht="15.75">
      <c r="G303" s="178"/>
      <c r="H303" s="178"/>
      <c r="I303" s="178"/>
    </row>
    <row r="304" spans="7:9" ht="15.75">
      <c r="G304" s="178"/>
      <c r="H304" s="178"/>
      <c r="I304" s="178"/>
    </row>
    <row r="305" spans="7:9" ht="15.75">
      <c r="G305" s="178"/>
      <c r="H305" s="178"/>
      <c r="I305" s="178"/>
    </row>
    <row r="306" spans="7:9" ht="15.75">
      <c r="G306" s="178"/>
      <c r="H306" s="178"/>
      <c r="I306" s="178"/>
    </row>
    <row r="307" spans="7:9" ht="15.75">
      <c r="G307" s="178"/>
      <c r="H307" s="178"/>
      <c r="I307" s="178"/>
    </row>
    <row r="308" spans="7:9" ht="15.75">
      <c r="G308" s="178"/>
      <c r="H308" s="178"/>
      <c r="I308" s="178"/>
    </row>
    <row r="309" spans="7:9" ht="15.75">
      <c r="G309" s="178"/>
      <c r="H309" s="178"/>
      <c r="I309" s="178"/>
    </row>
    <row r="310" spans="7:9" ht="15.75">
      <c r="G310" s="178"/>
      <c r="H310" s="178"/>
      <c r="I310" s="178"/>
    </row>
    <row r="311" spans="7:9" ht="15.75">
      <c r="G311" s="178"/>
      <c r="H311" s="178"/>
      <c r="I311" s="178"/>
    </row>
    <row r="312" spans="7:9" ht="15.75">
      <c r="G312" s="178"/>
      <c r="H312" s="178"/>
      <c r="I312" s="178"/>
    </row>
    <row r="313" spans="7:9" ht="15.75">
      <c r="G313" s="178"/>
      <c r="H313" s="178"/>
      <c r="I313" s="178"/>
    </row>
    <row r="314" spans="7:9" ht="15.75">
      <c r="G314" s="178"/>
      <c r="H314" s="178"/>
      <c r="I314" s="178"/>
    </row>
    <row r="315" spans="7:9" ht="15.75">
      <c r="G315" s="178"/>
      <c r="H315" s="178"/>
      <c r="I315" s="178"/>
    </row>
    <row r="316" spans="7:9" ht="15.75">
      <c r="G316" s="178"/>
      <c r="H316" s="178"/>
      <c r="I316" s="178"/>
    </row>
    <row r="317" spans="7:9" ht="15.75">
      <c r="G317" s="178"/>
      <c r="H317" s="178"/>
      <c r="I317" s="178"/>
    </row>
    <row r="318" spans="7:9" ht="15.75">
      <c r="G318" s="178"/>
      <c r="H318" s="178"/>
      <c r="I318" s="178"/>
    </row>
    <row r="319" spans="7:9" ht="15.75">
      <c r="G319" s="178"/>
      <c r="H319" s="178"/>
      <c r="I319" s="178"/>
    </row>
    <row r="320" spans="7:9" ht="15.75">
      <c r="G320" s="178"/>
      <c r="H320" s="178"/>
      <c r="I320" s="178"/>
    </row>
    <row r="321" spans="7:9" ht="15.75">
      <c r="G321" s="178"/>
      <c r="H321" s="178"/>
      <c r="I321" s="178"/>
    </row>
    <row r="322" spans="7:9" ht="15.75">
      <c r="G322" s="178"/>
      <c r="H322" s="178"/>
      <c r="I322" s="178"/>
    </row>
    <row r="323" spans="7:9" ht="15.75">
      <c r="G323" s="178"/>
      <c r="H323" s="178"/>
      <c r="I323" s="178"/>
    </row>
    <row r="324" spans="7:9" ht="15.75">
      <c r="G324" s="178"/>
      <c r="H324" s="178"/>
      <c r="I324" s="178"/>
    </row>
    <row r="325" spans="7:9" ht="15.75">
      <c r="G325" s="178"/>
      <c r="H325" s="178"/>
      <c r="I325" s="178"/>
    </row>
    <row r="326" spans="7:9" ht="15.75">
      <c r="G326" s="178"/>
      <c r="H326" s="178"/>
      <c r="I326" s="178"/>
    </row>
    <row r="327" spans="7:9" ht="15.75">
      <c r="G327" s="178"/>
      <c r="H327" s="178"/>
      <c r="I327" s="178"/>
    </row>
    <row r="328" spans="7:9" ht="15.75">
      <c r="G328" s="178"/>
      <c r="H328" s="178"/>
      <c r="I328" s="178"/>
    </row>
    <row r="329" spans="7:9" ht="15.75">
      <c r="G329" s="178"/>
      <c r="H329" s="178"/>
      <c r="I329" s="178"/>
    </row>
    <row r="330" spans="7:9" ht="15.75">
      <c r="G330" s="178"/>
      <c r="H330" s="178"/>
      <c r="I330" s="178"/>
    </row>
    <row r="331" spans="7:9" ht="15.75">
      <c r="G331" s="178"/>
      <c r="H331" s="178"/>
      <c r="I331" s="178"/>
    </row>
    <row r="332" spans="7:9" ht="15.75">
      <c r="G332" s="178"/>
      <c r="H332" s="178"/>
      <c r="I332" s="178"/>
    </row>
    <row r="333" spans="7:9" ht="15.75">
      <c r="G333" s="178"/>
      <c r="H333" s="178"/>
      <c r="I333" s="178"/>
    </row>
    <row r="334" spans="7:9" ht="15.75">
      <c r="G334" s="178"/>
      <c r="H334" s="178"/>
      <c r="I334" s="178"/>
    </row>
    <row r="335" spans="7:9" ht="15.75">
      <c r="G335" s="178"/>
      <c r="H335" s="178"/>
      <c r="I335" s="178"/>
    </row>
    <row r="336" spans="7:9" ht="15.75">
      <c r="G336" s="178"/>
      <c r="H336" s="178"/>
      <c r="I336" s="178"/>
    </row>
    <row r="337" spans="7:9" ht="15.75">
      <c r="G337" s="178"/>
      <c r="H337" s="178"/>
      <c r="I337" s="178"/>
    </row>
    <row r="338" spans="7:9" ht="15.75">
      <c r="G338" s="178"/>
      <c r="H338" s="178"/>
      <c r="I338" s="178"/>
    </row>
    <row r="339" spans="7:9" ht="15.75">
      <c r="G339" s="178"/>
      <c r="H339" s="178"/>
      <c r="I339" s="178"/>
    </row>
    <row r="340" spans="7:9" ht="15.75">
      <c r="G340" s="178"/>
      <c r="H340" s="178"/>
      <c r="I340" s="178"/>
    </row>
    <row r="341" spans="7:9" ht="15.75">
      <c r="G341" s="178"/>
      <c r="H341" s="178"/>
      <c r="I341" s="178"/>
    </row>
    <row r="342" spans="7:9" ht="15.75">
      <c r="G342" s="178"/>
      <c r="H342" s="178"/>
      <c r="I342" s="178"/>
    </row>
    <row r="343" spans="7:9" ht="15.75">
      <c r="G343" s="178"/>
      <c r="H343" s="178"/>
      <c r="I343" s="178"/>
    </row>
    <row r="344" spans="7:9" ht="15.75">
      <c r="G344" s="178"/>
      <c r="H344" s="178"/>
      <c r="I344" s="178"/>
    </row>
    <row r="345" spans="7:9" ht="15.75">
      <c r="G345" s="178"/>
      <c r="H345" s="178"/>
      <c r="I345" s="178"/>
    </row>
    <row r="346" spans="7:9" ht="15.75">
      <c r="G346" s="178"/>
      <c r="H346" s="178"/>
      <c r="I346" s="178"/>
    </row>
    <row r="347" spans="7:9" ht="15.75">
      <c r="G347" s="178"/>
      <c r="H347" s="178"/>
      <c r="I347" s="178"/>
    </row>
    <row r="348" spans="7:9" ht="15.75">
      <c r="G348" s="178"/>
      <c r="H348" s="178"/>
      <c r="I348" s="178"/>
    </row>
    <row r="349" spans="7:9" ht="15.75">
      <c r="G349" s="178"/>
      <c r="H349" s="178"/>
      <c r="I349" s="178"/>
    </row>
    <row r="350" spans="7:9" ht="15.75">
      <c r="G350" s="178"/>
      <c r="H350" s="178"/>
      <c r="I350" s="178"/>
    </row>
    <row r="351" spans="7:9" ht="15.75">
      <c r="G351" s="178"/>
      <c r="H351" s="178"/>
      <c r="I351" s="178"/>
    </row>
    <row r="352" spans="7:9" ht="15.75">
      <c r="G352" s="178"/>
      <c r="H352" s="178"/>
      <c r="I352" s="178"/>
    </row>
    <row r="353" spans="7:9" ht="15.75">
      <c r="G353" s="178"/>
      <c r="H353" s="178"/>
      <c r="I353" s="178"/>
    </row>
    <row r="354" spans="7:9" ht="15.75">
      <c r="G354" s="178"/>
      <c r="H354" s="178"/>
      <c r="I354" s="178"/>
    </row>
    <row r="355" spans="7:9" ht="15.75">
      <c r="G355" s="178"/>
      <c r="H355" s="178"/>
      <c r="I355" s="178"/>
    </row>
    <row r="356" spans="7:9" ht="15.75">
      <c r="G356" s="178"/>
      <c r="H356" s="178"/>
      <c r="I356" s="178"/>
    </row>
    <row r="357" spans="7:9" ht="15.75">
      <c r="G357" s="178"/>
      <c r="H357" s="178"/>
      <c r="I357" s="178"/>
    </row>
    <row r="358" spans="7:9" ht="15.75">
      <c r="G358" s="178"/>
      <c r="H358" s="178"/>
      <c r="I358" s="178"/>
    </row>
    <row r="359" spans="7:9" ht="15.75">
      <c r="G359" s="178"/>
      <c r="H359" s="178"/>
      <c r="I359" s="178"/>
    </row>
    <row r="360" spans="7:9" ht="15.75">
      <c r="G360" s="178"/>
      <c r="H360" s="178"/>
      <c r="I360" s="178"/>
    </row>
    <row r="361" spans="7:9" ht="15.75">
      <c r="G361" s="178"/>
      <c r="H361" s="178"/>
      <c r="I361" s="178"/>
    </row>
    <row r="362" spans="7:9" ht="15.75">
      <c r="G362" s="178"/>
      <c r="H362" s="178"/>
      <c r="I362" s="178"/>
    </row>
    <row r="363" spans="7:9" ht="15.75">
      <c r="G363" s="178"/>
      <c r="H363" s="178"/>
      <c r="I363" s="178"/>
    </row>
    <row r="364" spans="7:9" ht="15.75">
      <c r="G364" s="178"/>
      <c r="H364" s="178"/>
      <c r="I364" s="178"/>
    </row>
    <row r="365" spans="7:9" ht="15.75">
      <c r="G365" s="178"/>
      <c r="H365" s="178"/>
      <c r="I365" s="178"/>
    </row>
    <row r="366" spans="7:9" ht="15.75">
      <c r="G366" s="178"/>
      <c r="H366" s="178"/>
      <c r="I366" s="178"/>
    </row>
    <row r="367" spans="7:9" ht="15.75">
      <c r="G367" s="178"/>
      <c r="H367" s="178"/>
      <c r="I367" s="178"/>
    </row>
    <row r="368" spans="7:9" ht="15.75">
      <c r="G368" s="178"/>
      <c r="H368" s="178"/>
      <c r="I368" s="178"/>
    </row>
    <row r="369" spans="7:9" ht="15.75">
      <c r="G369" s="178"/>
      <c r="H369" s="178"/>
      <c r="I369" s="178"/>
    </row>
    <row r="370" spans="7:9" ht="15.75">
      <c r="G370" s="178"/>
      <c r="H370" s="178"/>
      <c r="I370" s="178"/>
    </row>
    <row r="371" spans="7:9" ht="15.75">
      <c r="G371" s="178"/>
      <c r="H371" s="178"/>
      <c r="I371" s="178"/>
    </row>
    <row r="372" spans="7:9" ht="15.75">
      <c r="G372" s="178"/>
      <c r="H372" s="178"/>
      <c r="I372" s="178"/>
    </row>
    <row r="373" spans="7:9" ht="15.75">
      <c r="G373" s="178"/>
      <c r="H373" s="178"/>
      <c r="I373" s="178"/>
    </row>
    <row r="374" spans="7:9" ht="15.75">
      <c r="G374" s="178"/>
      <c r="H374" s="178"/>
      <c r="I374" s="178"/>
    </row>
    <row r="375" spans="7:9" ht="15.75">
      <c r="G375" s="178"/>
      <c r="H375" s="178"/>
      <c r="I375" s="178"/>
    </row>
    <row r="376" spans="7:9" ht="15.75">
      <c r="G376" s="178"/>
      <c r="H376" s="178"/>
      <c r="I376" s="178"/>
    </row>
    <row r="377" spans="7:9" ht="15.75">
      <c r="G377" s="178"/>
      <c r="H377" s="178"/>
      <c r="I377" s="178"/>
    </row>
    <row r="378" spans="7:9" ht="15.75">
      <c r="G378" s="178"/>
      <c r="H378" s="178"/>
      <c r="I378" s="178"/>
    </row>
    <row r="379" spans="7:9" ht="15.75">
      <c r="G379" s="178"/>
      <c r="H379" s="178"/>
      <c r="I379" s="178"/>
    </row>
    <row r="380" spans="7:9" ht="15.75">
      <c r="G380" s="178"/>
      <c r="H380" s="178"/>
      <c r="I380" s="178"/>
    </row>
    <row r="381" spans="7:9" ht="15.75">
      <c r="G381" s="178"/>
      <c r="H381" s="178"/>
      <c r="I381" s="178"/>
    </row>
    <row r="382" spans="7:9" ht="15.75">
      <c r="G382" s="178"/>
      <c r="H382" s="178"/>
      <c r="I382" s="178"/>
    </row>
    <row r="383" spans="7:9" ht="15.75">
      <c r="G383" s="178"/>
      <c r="H383" s="178"/>
      <c r="I383" s="178"/>
    </row>
    <row r="384" spans="7:9" ht="15.75">
      <c r="G384" s="178"/>
      <c r="H384" s="178"/>
      <c r="I384" s="178"/>
    </row>
    <row r="385" spans="7:9" ht="15.75">
      <c r="G385" s="178"/>
      <c r="H385" s="178"/>
      <c r="I385" s="178"/>
    </row>
    <row r="386" spans="7:9" ht="15.75">
      <c r="G386" s="178"/>
      <c r="H386" s="178"/>
      <c r="I386" s="178"/>
    </row>
    <row r="387" spans="7:9" ht="15.75">
      <c r="G387" s="178"/>
      <c r="H387" s="178"/>
      <c r="I387" s="178"/>
    </row>
    <row r="388" spans="7:9" ht="15.75">
      <c r="G388" s="178"/>
      <c r="H388" s="178"/>
      <c r="I388" s="178"/>
    </row>
    <row r="389" spans="7:9" ht="15.75">
      <c r="G389" s="178"/>
      <c r="H389" s="178"/>
      <c r="I389" s="178"/>
    </row>
    <row r="390" spans="7:9" ht="15.75">
      <c r="G390" s="178"/>
      <c r="H390" s="178"/>
      <c r="I390" s="178"/>
    </row>
    <row r="391" spans="7:9" ht="15.75">
      <c r="G391" s="178"/>
      <c r="H391" s="178"/>
      <c r="I391" s="178"/>
    </row>
    <row r="392" spans="7:9" ht="15.75">
      <c r="G392" s="178"/>
      <c r="H392" s="178"/>
      <c r="I392" s="178"/>
    </row>
    <row r="393" spans="7:9" ht="15.75">
      <c r="G393" s="178"/>
      <c r="H393" s="178"/>
      <c r="I393" s="178"/>
    </row>
    <row r="394" spans="7:9" ht="15.75">
      <c r="G394" s="178"/>
      <c r="H394" s="178"/>
      <c r="I394" s="178"/>
    </row>
    <row r="395" spans="7:9" ht="15.75">
      <c r="G395" s="178"/>
      <c r="H395" s="178"/>
      <c r="I395" s="178"/>
    </row>
    <row r="396" spans="7:9" ht="15.75">
      <c r="G396" s="178"/>
      <c r="H396" s="178"/>
      <c r="I396" s="178"/>
    </row>
    <row r="397" spans="7:9" ht="15.75">
      <c r="G397" s="178"/>
      <c r="H397" s="178"/>
      <c r="I397" s="178"/>
    </row>
    <row r="398" spans="7:9" ht="15.75">
      <c r="G398" s="178"/>
      <c r="H398" s="178"/>
      <c r="I398" s="178"/>
    </row>
    <row r="399" spans="7:9" ht="15.75">
      <c r="G399" s="178"/>
      <c r="H399" s="178"/>
      <c r="I399" s="178"/>
    </row>
    <row r="400" spans="7:9" ht="15.75">
      <c r="G400" s="178"/>
      <c r="H400" s="178"/>
      <c r="I400" s="178"/>
    </row>
    <row r="401" spans="7:9" ht="15.75">
      <c r="G401" s="178"/>
      <c r="H401" s="178"/>
      <c r="I401" s="178"/>
    </row>
    <row r="402" spans="7:9" ht="15.75">
      <c r="G402" s="178"/>
      <c r="H402" s="178"/>
      <c r="I402" s="178"/>
    </row>
    <row r="403" spans="7:9" ht="15.75">
      <c r="G403" s="178"/>
      <c r="H403" s="178"/>
      <c r="I403" s="178"/>
    </row>
    <row r="404" spans="7:9" ht="15.75">
      <c r="G404" s="178"/>
      <c r="H404" s="178"/>
      <c r="I404" s="178"/>
    </row>
    <row r="405" spans="7:9" ht="15.75">
      <c r="G405" s="178"/>
      <c r="H405" s="178"/>
      <c r="I405" s="178"/>
    </row>
    <row r="406" spans="7:9" ht="15.75">
      <c r="G406" s="178"/>
      <c r="H406" s="178"/>
      <c r="I406" s="178"/>
    </row>
    <row r="407" spans="7:9" ht="15.75">
      <c r="G407" s="178"/>
      <c r="H407" s="178"/>
      <c r="I407" s="178"/>
    </row>
    <row r="408" spans="7:9" ht="15.75">
      <c r="G408" s="178"/>
      <c r="H408" s="178"/>
      <c r="I408" s="178"/>
    </row>
    <row r="409" spans="7:9" ht="15.75">
      <c r="G409" s="178"/>
      <c r="H409" s="178"/>
      <c r="I409" s="178"/>
    </row>
    <row r="410" spans="7:9" ht="15.75">
      <c r="G410" s="178"/>
      <c r="H410" s="178"/>
      <c r="I410" s="178"/>
    </row>
    <row r="411" spans="7:9" ht="15.75">
      <c r="G411" s="178"/>
      <c r="H411" s="178"/>
      <c r="I411" s="178"/>
    </row>
    <row r="412" spans="7:9" ht="15.75">
      <c r="G412" s="178"/>
      <c r="H412" s="178"/>
      <c r="I412" s="178"/>
    </row>
    <row r="413" spans="7:9" ht="15.75">
      <c r="G413" s="178"/>
      <c r="H413" s="178"/>
      <c r="I413" s="178"/>
    </row>
    <row r="414" spans="7:9" ht="15.75">
      <c r="G414" s="178"/>
      <c r="H414" s="178"/>
      <c r="I414" s="178"/>
    </row>
    <row r="415" spans="7:9" ht="15.75">
      <c r="G415" s="178"/>
      <c r="H415" s="178"/>
      <c r="I415" s="178"/>
    </row>
    <row r="416" spans="7:9" ht="15.75">
      <c r="G416" s="178"/>
      <c r="H416" s="178"/>
      <c r="I416" s="178"/>
    </row>
    <row r="417" spans="7:9" ht="15.75">
      <c r="G417" s="178"/>
      <c r="H417" s="178"/>
      <c r="I417" s="178"/>
    </row>
    <row r="418" spans="7:9" ht="15.75">
      <c r="G418" s="178"/>
      <c r="H418" s="178"/>
      <c r="I418" s="178"/>
    </row>
    <row r="419" spans="7:9" ht="15.75">
      <c r="G419" s="178"/>
      <c r="H419" s="178"/>
      <c r="I419" s="178"/>
    </row>
    <row r="420" spans="7:9" ht="15.75">
      <c r="G420" s="178"/>
      <c r="H420" s="178"/>
      <c r="I420" s="178"/>
    </row>
    <row r="421" spans="7:9" ht="15.75">
      <c r="G421" s="178"/>
      <c r="H421" s="178"/>
      <c r="I421" s="178"/>
    </row>
    <row r="422" spans="7:9" ht="15.75">
      <c r="G422" s="178"/>
      <c r="H422" s="178"/>
      <c r="I422" s="178"/>
    </row>
    <row r="423" spans="7:9" ht="15.75">
      <c r="G423" s="178"/>
      <c r="H423" s="178"/>
      <c r="I423" s="178"/>
    </row>
    <row r="424" spans="7:9" ht="15.75">
      <c r="G424" s="178"/>
      <c r="H424" s="178"/>
      <c r="I424" s="178"/>
    </row>
    <row r="425" spans="7:9" ht="15.75">
      <c r="G425" s="178"/>
      <c r="H425" s="178"/>
      <c r="I425" s="178"/>
    </row>
    <row r="426" spans="7:9" ht="15.75">
      <c r="G426" s="178"/>
      <c r="H426" s="178"/>
      <c r="I426" s="178"/>
    </row>
    <row r="427" spans="7:9" ht="15.75">
      <c r="G427" s="178"/>
      <c r="H427" s="178"/>
      <c r="I427" s="178"/>
    </row>
    <row r="428" spans="7:9" ht="15.75">
      <c r="G428" s="178"/>
      <c r="H428" s="178"/>
      <c r="I428" s="178"/>
    </row>
    <row r="429" spans="7:9" ht="15.75">
      <c r="G429" s="178"/>
      <c r="H429" s="178"/>
      <c r="I429" s="178"/>
    </row>
    <row r="430" spans="7:9" ht="15.75">
      <c r="G430" s="178"/>
      <c r="H430" s="178"/>
      <c r="I430" s="178"/>
    </row>
    <row r="431" spans="7:9" ht="15.75">
      <c r="G431" s="178"/>
      <c r="H431" s="178"/>
      <c r="I431" s="178"/>
    </row>
    <row r="432" spans="7:9" ht="15.75">
      <c r="G432" s="178"/>
      <c r="H432" s="178"/>
      <c r="I432" s="178"/>
    </row>
    <row r="433" spans="7:9" ht="15.75">
      <c r="G433" s="178"/>
      <c r="H433" s="178"/>
      <c r="I433" s="178"/>
    </row>
    <row r="434" spans="7:9" ht="15.75">
      <c r="G434" s="178"/>
      <c r="H434" s="178"/>
      <c r="I434" s="178"/>
    </row>
    <row r="435" spans="7:9" ht="15.75">
      <c r="G435" s="178"/>
      <c r="H435" s="178"/>
      <c r="I435" s="178"/>
    </row>
    <row r="436" spans="7:9" ht="15.75">
      <c r="G436" s="178"/>
      <c r="H436" s="178"/>
      <c r="I436" s="178"/>
    </row>
    <row r="437" spans="7:9" ht="15.75">
      <c r="G437" s="178"/>
      <c r="H437" s="178"/>
      <c r="I437" s="178"/>
    </row>
    <row r="438" spans="7:9" ht="15.75">
      <c r="G438" s="178"/>
      <c r="H438" s="178"/>
      <c r="I438" s="178"/>
    </row>
  </sheetData>
  <mergeCells count="6">
    <mergeCell ref="E62:G62"/>
    <mergeCell ref="E63:G63"/>
    <mergeCell ref="E64:G64"/>
    <mergeCell ref="E2:G2"/>
    <mergeCell ref="E3:G3"/>
    <mergeCell ref="E4:G4"/>
  </mergeCells>
  <printOptions/>
  <pageMargins left="0.5118110236220472" right="0" top="0.7480314960629921" bottom="0" header="0.5118110236220472" footer="0.5118110236220472"/>
  <pageSetup horizontalDpi="600" verticalDpi="600" orientation="portrait" paperSize="9" scale="94" r:id="rId1"/>
  <rowBreaks count="1" manualBreakCount="1">
    <brk id="60" max="10" man="1"/>
  </rowBreaks>
</worksheet>
</file>

<file path=xl/worksheets/sheet3.xml><?xml version="1.0" encoding="utf-8"?>
<worksheet xmlns="http://schemas.openxmlformats.org/spreadsheetml/2006/main" xmlns:r="http://schemas.openxmlformats.org/officeDocument/2006/relationships">
  <sheetPr>
    <pageSetUpPr fitToPage="1"/>
  </sheetPr>
  <dimension ref="B1:N48"/>
  <sheetViews>
    <sheetView zoomScale="75" zoomScaleNormal="75" zoomScaleSheetLayoutView="75" workbookViewId="0" topLeftCell="F1">
      <selection activeCell="N9" sqref="N9"/>
    </sheetView>
  </sheetViews>
  <sheetFormatPr defaultColWidth="9.140625" defaultRowHeight="12.75"/>
  <cols>
    <col min="1" max="1" width="2.28125" style="4" customWidth="1"/>
    <col min="2" max="2" width="33.140625" style="4" customWidth="1"/>
    <col min="3" max="3" width="4.7109375" style="4" customWidth="1"/>
    <col min="4" max="10" width="12.7109375" style="4" customWidth="1"/>
    <col min="11" max="11" width="14.8515625" style="4" customWidth="1"/>
    <col min="12" max="12" width="12.7109375" style="4" customWidth="1"/>
    <col min="13" max="13" width="10.421875" style="4" customWidth="1"/>
    <col min="14" max="16384" width="6.7109375" style="4" customWidth="1"/>
  </cols>
  <sheetData>
    <row r="1" spans="8:13" s="29" customFormat="1" ht="15.75">
      <c r="H1" s="109"/>
      <c r="I1" s="109"/>
      <c r="J1" s="110"/>
      <c r="K1" s="110"/>
      <c r="L1" s="110"/>
      <c r="M1" s="110"/>
    </row>
    <row r="2" spans="7:13" s="29" customFormat="1" ht="15.75">
      <c r="G2" s="38" t="s">
        <v>0</v>
      </c>
      <c r="J2" s="111"/>
      <c r="K2" s="38"/>
      <c r="L2" s="259"/>
      <c r="M2" s="110"/>
    </row>
    <row r="3" spans="7:13" s="29" customFormat="1" ht="15.75">
      <c r="G3" s="37" t="s">
        <v>1</v>
      </c>
      <c r="J3" s="111"/>
      <c r="K3" s="113"/>
      <c r="L3" s="260"/>
      <c r="M3" s="110"/>
    </row>
    <row r="4" spans="7:13" s="29" customFormat="1" ht="15.75">
      <c r="G4" s="38" t="s">
        <v>2</v>
      </c>
      <c r="I4" s="109"/>
      <c r="J4" s="110"/>
      <c r="K4" s="110"/>
      <c r="L4" s="110"/>
      <c r="M4" s="110"/>
    </row>
    <row r="5" spans="2:10" ht="15.75">
      <c r="B5" s="115"/>
      <c r="C5" s="115"/>
      <c r="D5" s="116"/>
      <c r="E5" s="116"/>
      <c r="F5" s="17"/>
      <c r="G5" s="18"/>
      <c r="H5" s="17"/>
      <c r="I5" s="17"/>
      <c r="J5" s="17"/>
    </row>
    <row r="6" spans="2:12" ht="15.75">
      <c r="B6" s="19" t="s">
        <v>94</v>
      </c>
      <c r="C6" s="20"/>
      <c r="D6" s="20"/>
      <c r="E6" s="20"/>
      <c r="F6" s="20"/>
      <c r="G6" s="20"/>
      <c r="H6" s="20"/>
      <c r="I6" s="20"/>
      <c r="J6" s="20"/>
      <c r="K6" s="20"/>
      <c r="L6" s="20"/>
    </row>
    <row r="7" spans="2:12" ht="15.75">
      <c r="B7" s="19" t="s">
        <v>130</v>
      </c>
      <c r="C7" s="20"/>
      <c r="D7" s="20"/>
      <c r="E7" s="20"/>
      <c r="F7" s="20"/>
      <c r="G7" s="20"/>
      <c r="H7" s="20"/>
      <c r="I7" s="20"/>
      <c r="J7" s="20"/>
      <c r="K7" s="20"/>
      <c r="L7" s="20"/>
    </row>
    <row r="8" spans="2:10" ht="15.75">
      <c r="B8" s="21"/>
      <c r="C8" s="21"/>
      <c r="D8" s="22"/>
      <c r="E8" s="22"/>
      <c r="F8" s="22"/>
      <c r="G8" s="22"/>
      <c r="H8" s="22"/>
      <c r="I8" s="22"/>
      <c r="J8" s="22"/>
    </row>
    <row r="9" spans="2:10" ht="15.75">
      <c r="B9" s="21"/>
      <c r="C9" s="21"/>
      <c r="D9" s="22"/>
      <c r="E9" s="251"/>
      <c r="F9" s="269" t="s">
        <v>73</v>
      </c>
      <c r="G9" s="269"/>
      <c r="H9" s="269"/>
      <c r="I9" s="269"/>
      <c r="J9" s="269"/>
    </row>
    <row r="10" spans="5:10" ht="15.75">
      <c r="E10" s="251" t="s">
        <v>137</v>
      </c>
      <c r="F10" s="117"/>
      <c r="G10" s="117"/>
      <c r="H10" s="270" t="s">
        <v>74</v>
      </c>
      <c r="I10" s="270"/>
      <c r="J10" s="270"/>
    </row>
    <row r="11" spans="4:10" ht="15.75">
      <c r="D11" s="20"/>
      <c r="E11" s="119" t="s">
        <v>144</v>
      </c>
      <c r="F11" s="21"/>
      <c r="G11" s="21"/>
      <c r="H11" s="270" t="s">
        <v>75</v>
      </c>
      <c r="I11" s="270"/>
      <c r="J11" s="270"/>
    </row>
    <row r="12" spans="2:10" ht="6" customHeight="1" hidden="1">
      <c r="B12" s="23"/>
      <c r="C12" s="23"/>
      <c r="D12" s="20"/>
      <c r="E12" s="118"/>
      <c r="F12" s="118"/>
      <c r="G12" s="23"/>
      <c r="H12" s="118" t="s">
        <v>8</v>
      </c>
      <c r="I12" s="118"/>
      <c r="J12" s="23"/>
    </row>
    <row r="13" spans="2:12" ht="15.75">
      <c r="B13" s="23"/>
      <c r="C13" s="23"/>
      <c r="D13" s="20" t="s">
        <v>154</v>
      </c>
      <c r="E13" s="119" t="s">
        <v>136</v>
      </c>
      <c r="F13" s="251" t="s">
        <v>76</v>
      </c>
      <c r="G13" s="119" t="s">
        <v>77</v>
      </c>
      <c r="H13" s="269" t="s">
        <v>78</v>
      </c>
      <c r="I13" s="269"/>
      <c r="J13" s="269"/>
      <c r="K13" s="20" t="s">
        <v>79</v>
      </c>
      <c r="L13" s="21"/>
    </row>
    <row r="14" spans="2:12" ht="15.75">
      <c r="B14" s="23" t="s">
        <v>8</v>
      </c>
      <c r="D14" s="251" t="s">
        <v>76</v>
      </c>
      <c r="E14" s="236" t="s">
        <v>135</v>
      </c>
      <c r="F14" s="120" t="s">
        <v>80</v>
      </c>
      <c r="G14" s="120" t="s">
        <v>81</v>
      </c>
      <c r="H14" s="253" t="s">
        <v>82</v>
      </c>
      <c r="I14" s="253" t="s">
        <v>83</v>
      </c>
      <c r="J14" s="253" t="s">
        <v>84</v>
      </c>
      <c r="K14" s="254" t="s">
        <v>85</v>
      </c>
      <c r="L14" s="121" t="s">
        <v>86</v>
      </c>
    </row>
    <row r="15" spans="2:12" ht="15.75">
      <c r="B15" s="23"/>
      <c r="C15" s="23"/>
      <c r="D15" s="122" t="s">
        <v>3</v>
      </c>
      <c r="E15" s="122" t="s">
        <v>3</v>
      </c>
      <c r="F15" s="122" t="s">
        <v>3</v>
      </c>
      <c r="G15" s="122" t="s">
        <v>3</v>
      </c>
      <c r="H15" s="122" t="s">
        <v>3</v>
      </c>
      <c r="I15" s="122" t="s">
        <v>3</v>
      </c>
      <c r="J15" s="122" t="s">
        <v>3</v>
      </c>
      <c r="K15" s="122" t="s">
        <v>3</v>
      </c>
      <c r="L15" s="122" t="s">
        <v>3</v>
      </c>
    </row>
    <row r="16" spans="4:12" ht="15.75">
      <c r="D16" s="1"/>
      <c r="E16" s="1"/>
      <c r="F16" s="27"/>
      <c r="G16" s="27"/>
      <c r="H16" s="27"/>
      <c r="I16" s="27"/>
      <c r="J16" s="27"/>
      <c r="K16" s="28"/>
      <c r="L16" s="28"/>
    </row>
    <row r="17" ht="18" customHeight="1">
      <c r="B17" s="4" t="s">
        <v>108</v>
      </c>
    </row>
    <row r="18" spans="2:12" ht="18" customHeight="1">
      <c r="B18" s="4" t="s">
        <v>117</v>
      </c>
      <c r="D18" s="7">
        <v>337856</v>
      </c>
      <c r="E18" s="15">
        <v>0</v>
      </c>
      <c r="F18" s="7">
        <v>517077</v>
      </c>
      <c r="G18" s="7">
        <v>17838</v>
      </c>
      <c r="H18" s="7">
        <v>5000</v>
      </c>
      <c r="I18" s="7">
        <v>5442</v>
      </c>
      <c r="J18" s="7">
        <v>2044</v>
      </c>
      <c r="K18" s="7">
        <v>-815508</v>
      </c>
      <c r="L18" s="7">
        <v>69749</v>
      </c>
    </row>
    <row r="19" spans="2:12" ht="18" customHeight="1">
      <c r="B19" s="4" t="s">
        <v>118</v>
      </c>
      <c r="D19" s="14">
        <v>0</v>
      </c>
      <c r="E19" s="14">
        <v>0</v>
      </c>
      <c r="F19" s="14">
        <v>0</v>
      </c>
      <c r="G19" s="14">
        <v>0</v>
      </c>
      <c r="H19" s="14">
        <v>0</v>
      </c>
      <c r="I19" s="14">
        <v>0</v>
      </c>
      <c r="J19" s="14">
        <v>0</v>
      </c>
      <c r="K19" s="14">
        <f>-1798</f>
        <v>-1798</v>
      </c>
      <c r="L19" s="14">
        <f>SUM(D19:K19)</f>
        <v>-1798</v>
      </c>
    </row>
    <row r="20" spans="2:12" ht="18" customHeight="1">
      <c r="B20" s="4" t="s">
        <v>116</v>
      </c>
      <c r="D20" s="7">
        <f aca="true" t="shared" si="0" ref="D20:L20">SUM(D18:D19)</f>
        <v>337856</v>
      </c>
      <c r="E20" s="15">
        <f t="shared" si="0"/>
        <v>0</v>
      </c>
      <c r="F20" s="7">
        <f t="shared" si="0"/>
        <v>517077</v>
      </c>
      <c r="G20" s="7">
        <f t="shared" si="0"/>
        <v>17838</v>
      </c>
      <c r="H20" s="7">
        <f t="shared" si="0"/>
        <v>5000</v>
      </c>
      <c r="I20" s="7">
        <f t="shared" si="0"/>
        <v>5442</v>
      </c>
      <c r="J20" s="7">
        <f t="shared" si="0"/>
        <v>2044</v>
      </c>
      <c r="K20" s="7">
        <f t="shared" si="0"/>
        <v>-817306</v>
      </c>
      <c r="L20" s="7">
        <f t="shared" si="0"/>
        <v>67951</v>
      </c>
    </row>
    <row r="21" spans="2:12" ht="15.75">
      <c r="B21" s="4" t="s">
        <v>100</v>
      </c>
      <c r="D21" s="7">
        <v>0</v>
      </c>
      <c r="E21" s="7">
        <v>0</v>
      </c>
      <c r="F21" s="7">
        <v>0</v>
      </c>
      <c r="G21" s="7">
        <v>0</v>
      </c>
      <c r="H21" s="7">
        <v>0</v>
      </c>
      <c r="I21" s="7">
        <v>0</v>
      </c>
      <c r="J21" s="7">
        <v>0</v>
      </c>
      <c r="K21" s="228">
        <f>'P&amp;L'!J44</f>
        <v>-45596</v>
      </c>
      <c r="L21" s="7">
        <f>SUM(D21:K21)</f>
        <v>-45596</v>
      </c>
    </row>
    <row r="22" spans="2:12" ht="15.75">
      <c r="B22" s="4" t="s">
        <v>138</v>
      </c>
      <c r="D22" s="7">
        <v>0</v>
      </c>
      <c r="E22" s="8">
        <v>300618</v>
      </c>
      <c r="F22" s="7">
        <v>0</v>
      </c>
      <c r="G22" s="7">
        <v>0</v>
      </c>
      <c r="H22" s="7">
        <v>0</v>
      </c>
      <c r="I22" s="7">
        <v>0</v>
      </c>
      <c r="J22" s="7">
        <v>0</v>
      </c>
      <c r="K22" s="7">
        <v>0</v>
      </c>
      <c r="L22" s="7">
        <f>SUM(D22:K22)</f>
        <v>300618</v>
      </c>
    </row>
    <row r="23" spans="2:12" ht="15.75">
      <c r="B23" s="4" t="s">
        <v>139</v>
      </c>
      <c r="D23" s="14">
        <v>0</v>
      </c>
      <c r="E23" s="14">
        <v>0</v>
      </c>
      <c r="F23" s="13">
        <f>-492</f>
        <v>-492</v>
      </c>
      <c r="G23" s="7">
        <v>0</v>
      </c>
      <c r="H23" s="7">
        <v>0</v>
      </c>
      <c r="I23" s="7">
        <v>0</v>
      </c>
      <c r="J23" s="7">
        <v>0</v>
      </c>
      <c r="K23" s="7">
        <v>0</v>
      </c>
      <c r="L23" s="14">
        <f>SUM(D23:K23)</f>
        <v>-492</v>
      </c>
    </row>
    <row r="24" spans="2:12" ht="6" customHeight="1">
      <c r="B24" s="2"/>
      <c r="C24" s="3"/>
      <c r="D24" s="125"/>
      <c r="E24" s="5"/>
      <c r="F24" s="5"/>
      <c r="G24" s="5"/>
      <c r="H24" s="5"/>
      <c r="I24" s="5"/>
      <c r="J24" s="5"/>
      <c r="K24" s="6"/>
      <c r="L24" s="1"/>
    </row>
    <row r="25" spans="2:14" ht="15.75">
      <c r="B25" s="2" t="s">
        <v>128</v>
      </c>
      <c r="C25" s="3"/>
      <c r="D25" s="7">
        <f>SUM(D20:D23)</f>
        <v>337856</v>
      </c>
      <c r="E25" s="7">
        <f aca="true" t="shared" si="1" ref="E25:L25">SUM(E20:E23)</f>
        <v>300618</v>
      </c>
      <c r="F25" s="7">
        <f t="shared" si="1"/>
        <v>516585</v>
      </c>
      <c r="G25" s="7">
        <f t="shared" si="1"/>
        <v>17838</v>
      </c>
      <c r="H25" s="7">
        <f t="shared" si="1"/>
        <v>5000</v>
      </c>
      <c r="I25" s="7">
        <f t="shared" si="1"/>
        <v>5442</v>
      </c>
      <c r="J25" s="7">
        <f t="shared" si="1"/>
        <v>2044</v>
      </c>
      <c r="K25" s="7">
        <f t="shared" si="1"/>
        <v>-862902</v>
      </c>
      <c r="L25" s="7">
        <f t="shared" si="1"/>
        <v>322481</v>
      </c>
      <c r="M25" s="12"/>
      <c r="N25" s="170"/>
    </row>
    <row r="26" spans="2:12" ht="6" customHeight="1" thickBot="1">
      <c r="B26" s="2"/>
      <c r="C26" s="3"/>
      <c r="D26" s="25"/>
      <c r="E26" s="25"/>
      <c r="F26" s="25"/>
      <c r="G26" s="25"/>
      <c r="H26" s="25"/>
      <c r="I26" s="25"/>
      <c r="J26" s="25"/>
      <c r="K26" s="26"/>
      <c r="L26" s="26"/>
    </row>
    <row r="27" spans="2:12" ht="6" customHeight="1" thickTop="1">
      <c r="B27" s="2"/>
      <c r="C27" s="3"/>
      <c r="D27" s="27"/>
      <c r="E27" s="27"/>
      <c r="F27" s="27"/>
      <c r="G27" s="27"/>
      <c r="H27" s="27"/>
      <c r="I27" s="27"/>
      <c r="J27" s="27"/>
      <c r="K27" s="28"/>
      <c r="L27" s="28"/>
    </row>
    <row r="28" spans="2:12" ht="15.75" customHeight="1" hidden="1">
      <c r="B28" s="4" t="s">
        <v>105</v>
      </c>
      <c r="D28" s="1">
        <v>337856</v>
      </c>
      <c r="E28" s="1"/>
      <c r="F28" s="1">
        <v>517077</v>
      </c>
      <c r="G28" s="1">
        <v>17838</v>
      </c>
      <c r="H28" s="1">
        <v>5000</v>
      </c>
      <c r="I28" s="1">
        <v>5442</v>
      </c>
      <c r="J28" s="1">
        <v>2044</v>
      </c>
      <c r="K28" s="7">
        <f>-199426</f>
        <v>-199426</v>
      </c>
      <c r="L28" s="7">
        <f>685831</f>
        <v>685831</v>
      </c>
    </row>
    <row r="29" spans="2:12" ht="15.75" customHeight="1" hidden="1">
      <c r="B29" s="4" t="s">
        <v>104</v>
      </c>
      <c r="D29" s="24">
        <v>0</v>
      </c>
      <c r="E29" s="24"/>
      <c r="F29" s="24">
        <v>0</v>
      </c>
      <c r="G29" s="24">
        <v>0</v>
      </c>
      <c r="H29" s="24">
        <v>0</v>
      </c>
      <c r="I29" s="24">
        <v>0</v>
      </c>
      <c r="J29" s="24">
        <v>0</v>
      </c>
      <c r="K29" s="13">
        <f>-491932</f>
        <v>-491932</v>
      </c>
      <c r="L29" s="14">
        <f>SUM(D29:K29)</f>
        <v>-491932</v>
      </c>
    </row>
    <row r="30" spans="2:12" ht="6" customHeight="1" hidden="1">
      <c r="B30" s="2"/>
      <c r="C30" s="3"/>
      <c r="D30" s="5"/>
      <c r="E30" s="5"/>
      <c r="F30" s="5"/>
      <c r="G30" s="5"/>
      <c r="H30" s="5"/>
      <c r="I30" s="5"/>
      <c r="J30" s="5"/>
      <c r="K30" s="6"/>
      <c r="L30" s="1"/>
    </row>
    <row r="31" spans="2:12" ht="15.75" customHeight="1" hidden="1">
      <c r="B31" s="2" t="s">
        <v>106</v>
      </c>
      <c r="C31" s="3"/>
      <c r="D31" s="1">
        <f aca="true" t="shared" si="2" ref="D31:L31">SUM(D28:D29)</f>
        <v>337856</v>
      </c>
      <c r="E31" s="1"/>
      <c r="F31" s="1">
        <f t="shared" si="2"/>
        <v>517077</v>
      </c>
      <c r="G31" s="1">
        <f t="shared" si="2"/>
        <v>17838</v>
      </c>
      <c r="H31" s="1">
        <f t="shared" si="2"/>
        <v>5000</v>
      </c>
      <c r="I31" s="1">
        <f t="shared" si="2"/>
        <v>5442</v>
      </c>
      <c r="J31" s="1">
        <f t="shared" si="2"/>
        <v>2044</v>
      </c>
      <c r="K31" s="7">
        <f t="shared" si="2"/>
        <v>-691358</v>
      </c>
      <c r="L31" s="7">
        <f t="shared" si="2"/>
        <v>193899</v>
      </c>
    </row>
    <row r="32" spans="2:12" ht="6" customHeight="1" hidden="1" thickBot="1">
      <c r="B32" s="2"/>
      <c r="C32" s="3"/>
      <c r="D32" s="25"/>
      <c r="E32" s="25"/>
      <c r="F32" s="25"/>
      <c r="G32" s="25"/>
      <c r="H32" s="25"/>
      <c r="I32" s="25"/>
      <c r="J32" s="25"/>
      <c r="K32" s="26"/>
      <c r="L32" s="26"/>
    </row>
    <row r="33" spans="2:12" ht="6" customHeight="1" hidden="1" thickTop="1">
      <c r="B33" s="2"/>
      <c r="C33" s="3"/>
      <c r="D33" s="27"/>
      <c r="E33" s="27"/>
      <c r="F33" s="27"/>
      <c r="G33" s="27"/>
      <c r="H33" s="27"/>
      <c r="I33" s="27"/>
      <c r="J33" s="27"/>
      <c r="K33" s="28"/>
      <c r="L33" s="28"/>
    </row>
    <row r="34" spans="4:12" ht="15.75">
      <c r="D34" s="1"/>
      <c r="E34" s="1"/>
      <c r="F34" s="27"/>
      <c r="G34" s="27"/>
      <c r="H34" s="27"/>
      <c r="I34" s="27"/>
      <c r="J34" s="27"/>
      <c r="K34" s="28"/>
      <c r="L34" s="28"/>
    </row>
    <row r="35" spans="2:12" ht="18" customHeight="1">
      <c r="B35" s="4" t="s">
        <v>131</v>
      </c>
      <c r="D35" s="1">
        <v>337856</v>
      </c>
      <c r="E35" s="7">
        <v>0</v>
      </c>
      <c r="F35" s="1">
        <v>517077</v>
      </c>
      <c r="G35" s="1">
        <v>17838</v>
      </c>
      <c r="H35" s="1">
        <v>5000</v>
      </c>
      <c r="I35" s="1">
        <v>5442</v>
      </c>
      <c r="J35" s="1">
        <v>2044</v>
      </c>
      <c r="K35" s="7">
        <v>-691358</v>
      </c>
      <c r="L35" s="7">
        <v>193899</v>
      </c>
    </row>
    <row r="36" spans="2:12" ht="15.75">
      <c r="B36" s="4" t="s">
        <v>100</v>
      </c>
      <c r="D36" s="24">
        <v>0</v>
      </c>
      <c r="E36" s="7">
        <v>0</v>
      </c>
      <c r="F36" s="24">
        <v>0</v>
      </c>
      <c r="G36" s="24">
        <v>0</v>
      </c>
      <c r="H36" s="24">
        <v>0</v>
      </c>
      <c r="I36" s="24">
        <v>0</v>
      </c>
      <c r="J36" s="24">
        <v>0</v>
      </c>
      <c r="K36" s="224">
        <v>-63957</v>
      </c>
      <c r="L36" s="14">
        <v>-63957</v>
      </c>
    </row>
    <row r="37" spans="2:12" ht="6" customHeight="1">
      <c r="B37" s="2"/>
      <c r="C37" s="3"/>
      <c r="D37" s="5"/>
      <c r="E37" s="5"/>
      <c r="F37" s="5"/>
      <c r="G37" s="5"/>
      <c r="H37" s="5"/>
      <c r="I37" s="5"/>
      <c r="J37" s="5"/>
      <c r="K37" s="6"/>
      <c r="L37" s="1"/>
    </row>
    <row r="38" spans="2:14" ht="15.75">
      <c r="B38" s="2" t="s">
        <v>132</v>
      </c>
      <c r="C38" s="3"/>
      <c r="D38" s="1">
        <f>D35+D36</f>
        <v>337856</v>
      </c>
      <c r="E38" s="15">
        <f aca="true" t="shared" si="3" ref="E38:L38">E35+E36</f>
        <v>0</v>
      </c>
      <c r="F38" s="1">
        <f t="shared" si="3"/>
        <v>517077</v>
      </c>
      <c r="G38" s="1">
        <f t="shared" si="3"/>
        <v>17838</v>
      </c>
      <c r="H38" s="1">
        <f t="shared" si="3"/>
        <v>5000</v>
      </c>
      <c r="I38" s="1">
        <f t="shared" si="3"/>
        <v>5442</v>
      </c>
      <c r="J38" s="1">
        <f t="shared" si="3"/>
        <v>2044</v>
      </c>
      <c r="K38" s="7">
        <f t="shared" si="3"/>
        <v>-755315</v>
      </c>
      <c r="L38" s="1">
        <f t="shared" si="3"/>
        <v>129942</v>
      </c>
      <c r="M38" s="12"/>
      <c r="N38" s="170"/>
    </row>
    <row r="39" spans="2:12" ht="6" customHeight="1" thickBot="1">
      <c r="B39" s="2"/>
      <c r="C39" s="3"/>
      <c r="D39" s="25"/>
      <c r="E39" s="25"/>
      <c r="F39" s="25"/>
      <c r="G39" s="25"/>
      <c r="H39" s="25"/>
      <c r="I39" s="25"/>
      <c r="J39" s="25"/>
      <c r="K39" s="26"/>
      <c r="L39" s="26"/>
    </row>
    <row r="40" spans="2:12" ht="15.75" customHeight="1" thickTop="1">
      <c r="B40" s="2"/>
      <c r="C40" s="3"/>
      <c r="D40" s="27"/>
      <c r="E40" s="27"/>
      <c r="F40" s="27"/>
      <c r="G40" s="27"/>
      <c r="H40" s="27"/>
      <c r="I40" s="27"/>
      <c r="J40" s="27"/>
      <c r="K40" s="28"/>
      <c r="L40" s="28"/>
    </row>
    <row r="41" spans="2:12" ht="15.75" customHeight="1">
      <c r="B41" s="2"/>
      <c r="C41" s="3"/>
      <c r="D41" s="27"/>
      <c r="E41" s="27"/>
      <c r="F41" s="27"/>
      <c r="G41" s="27"/>
      <c r="H41" s="27"/>
      <c r="I41" s="27"/>
      <c r="J41" s="27"/>
      <c r="K41" s="28"/>
      <c r="L41" s="28"/>
    </row>
    <row r="42" spans="2:12" ht="15.75" customHeight="1">
      <c r="B42" s="2"/>
      <c r="C42" s="3"/>
      <c r="D42" s="27"/>
      <c r="E42" s="27"/>
      <c r="F42" s="27"/>
      <c r="G42" s="27"/>
      <c r="H42" s="27"/>
      <c r="I42" s="27"/>
      <c r="J42" s="27"/>
      <c r="K42" s="28"/>
      <c r="L42" s="28"/>
    </row>
    <row r="43" spans="2:12" ht="15.75" customHeight="1">
      <c r="B43" s="2"/>
      <c r="C43" s="3"/>
      <c r="D43" s="27"/>
      <c r="E43" s="27"/>
      <c r="F43" s="27"/>
      <c r="G43" s="27"/>
      <c r="H43" s="27"/>
      <c r="I43" s="27"/>
      <c r="J43" s="27"/>
      <c r="K43" s="28"/>
      <c r="L43" s="28"/>
    </row>
    <row r="44" spans="2:10" s="28" customFormat="1" ht="15.75" customHeight="1">
      <c r="B44" s="123" t="s">
        <v>141</v>
      </c>
      <c r="C44" s="123"/>
      <c r="D44" s="123"/>
      <c r="E44" s="123"/>
      <c r="F44" s="123"/>
      <c r="G44" s="124"/>
      <c r="H44" s="124"/>
      <c r="I44" s="124"/>
      <c r="J44" s="124"/>
    </row>
    <row r="45" spans="2:12" ht="15.75" customHeight="1">
      <c r="B45" s="19" t="s">
        <v>140</v>
      </c>
      <c r="C45" s="3"/>
      <c r="D45" s="27"/>
      <c r="E45" s="27"/>
      <c r="F45" s="27"/>
      <c r="G45" s="27"/>
      <c r="H45" s="27"/>
      <c r="I45" s="27"/>
      <c r="J45" s="27"/>
      <c r="K45" s="28"/>
      <c r="L45" s="28"/>
    </row>
    <row r="48" ht="15.75">
      <c r="B48" s="2"/>
    </row>
  </sheetData>
  <mergeCells count="4">
    <mergeCell ref="F9:J9"/>
    <mergeCell ref="H13:J13"/>
    <mergeCell ref="H10:J10"/>
    <mergeCell ref="H11:J11"/>
  </mergeCells>
  <printOptions/>
  <pageMargins left="0.5" right="0.25" top="0.51" bottom="0.25" header="0.37" footer="0.25"/>
  <pageSetup firstPageNumber="13" useFirstPageNumber="1" fitToHeight="1" fitToWidth="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B1:K142"/>
  <sheetViews>
    <sheetView tabSelected="1" zoomScale="75" zoomScaleNormal="75" zoomScaleSheetLayoutView="100" workbookViewId="0" topLeftCell="A35">
      <selection activeCell="H52" sqref="H52"/>
    </sheetView>
  </sheetViews>
  <sheetFormatPr defaultColWidth="9.140625" defaultRowHeight="12.75" customHeight="1"/>
  <cols>
    <col min="1" max="1" width="3.28125" style="4" customWidth="1"/>
    <col min="2" max="2" width="28.8515625" style="4" customWidth="1"/>
    <col min="3" max="3" width="10.8515625" style="4" customWidth="1"/>
    <col min="4" max="4" width="21.28125" style="4" customWidth="1"/>
    <col min="5" max="5" width="15.7109375" style="130" customWidth="1"/>
    <col min="6" max="6" width="4.00390625" style="130" customWidth="1"/>
    <col min="7" max="7" width="15.7109375" style="201" hidden="1" customWidth="1"/>
    <col min="8" max="8" width="15.7109375" style="193" customWidth="1"/>
    <col min="9" max="9" width="4.57421875" style="193" customWidth="1"/>
    <col min="10" max="10" width="9.140625" style="4" customWidth="1"/>
    <col min="11" max="16384" width="6.7109375" style="4" customWidth="1"/>
  </cols>
  <sheetData>
    <row r="1" spans="7:11" s="29" customFormat="1" ht="15.75">
      <c r="G1" s="195"/>
      <c r="H1" s="195"/>
      <c r="I1" s="196"/>
      <c r="J1" s="110"/>
      <c r="K1" s="110"/>
    </row>
    <row r="2" spans="3:11" s="29" customFormat="1" ht="15.75">
      <c r="C2" s="38" t="s">
        <v>0</v>
      </c>
      <c r="G2" s="195"/>
      <c r="H2" s="261"/>
      <c r="I2" s="197"/>
      <c r="J2" s="112"/>
      <c r="K2" s="110"/>
    </row>
    <row r="3" spans="3:11" s="29" customFormat="1" ht="15.75">
      <c r="C3" s="37" t="s">
        <v>1</v>
      </c>
      <c r="G3" s="195"/>
      <c r="H3" s="262"/>
      <c r="I3" s="198"/>
      <c r="J3" s="114"/>
      <c r="K3" s="110"/>
    </row>
    <row r="4" spans="3:11" s="29" customFormat="1" ht="15.75">
      <c r="C4" s="38" t="s">
        <v>2</v>
      </c>
      <c r="G4" s="195"/>
      <c r="H4" s="195"/>
      <c r="I4" s="196"/>
      <c r="J4" s="110"/>
      <c r="K4" s="110"/>
    </row>
    <row r="5" spans="3:11" s="29" customFormat="1" ht="15.75">
      <c r="C5" s="38"/>
      <c r="G5" s="195"/>
      <c r="H5" s="195"/>
      <c r="I5" s="196"/>
      <c r="J5" s="110"/>
      <c r="K5" s="110"/>
    </row>
    <row r="6" spans="7:11" s="29" customFormat="1" ht="15.75">
      <c r="G6" s="195"/>
      <c r="H6" s="195"/>
      <c r="I6" s="196"/>
      <c r="J6" s="110"/>
      <c r="K6" s="110"/>
    </row>
    <row r="7" spans="2:9" s="102" customFormat="1" ht="15" customHeight="1">
      <c r="B7" s="102" t="s">
        <v>95</v>
      </c>
      <c r="G7" s="200"/>
      <c r="H7" s="199"/>
      <c r="I7" s="199"/>
    </row>
    <row r="8" spans="2:6" ht="15.75">
      <c r="B8" s="126"/>
      <c r="C8" s="126"/>
      <c r="D8" s="126"/>
      <c r="E8" s="127"/>
      <c r="F8" s="127"/>
    </row>
    <row r="9" spans="2:8" ht="15" customHeight="1">
      <c r="B9" s="128"/>
      <c r="C9" s="128"/>
      <c r="D9" s="128"/>
      <c r="E9" s="129" t="s">
        <v>126</v>
      </c>
      <c r="F9" s="129"/>
      <c r="G9" s="203" t="s">
        <v>102</v>
      </c>
      <c r="H9" s="237" t="s">
        <v>126</v>
      </c>
    </row>
    <row r="10" spans="2:8" ht="15.75" customHeight="1">
      <c r="B10" s="19"/>
      <c r="C10" s="19"/>
      <c r="D10" s="19"/>
      <c r="E10" s="131" t="s">
        <v>125</v>
      </c>
      <c r="F10" s="131"/>
      <c r="G10" s="204" t="s">
        <v>101</v>
      </c>
      <c r="H10" s="238" t="s">
        <v>169</v>
      </c>
    </row>
    <row r="11" spans="2:8" ht="15.75" customHeight="1">
      <c r="B11" s="19"/>
      <c r="C11" s="19"/>
      <c r="D11" s="19"/>
      <c r="E11" s="131" t="s">
        <v>172</v>
      </c>
      <c r="F11" s="131"/>
      <c r="G11" s="204"/>
      <c r="H11" s="238" t="s">
        <v>171</v>
      </c>
    </row>
    <row r="12" spans="2:9" s="21" customFormat="1" ht="16.5" customHeight="1">
      <c r="B12" s="132"/>
      <c r="C12" s="132"/>
      <c r="D12" s="132"/>
      <c r="E12" s="133" t="s">
        <v>3</v>
      </c>
      <c r="F12" s="236"/>
      <c r="G12" s="205" t="s">
        <v>3</v>
      </c>
      <c r="H12" s="239" t="s">
        <v>3</v>
      </c>
      <c r="I12" s="189"/>
    </row>
    <row r="13" spans="2:4" ht="15.75">
      <c r="B13" s="21" t="s">
        <v>41</v>
      </c>
      <c r="C13" s="21"/>
      <c r="D13" s="21"/>
    </row>
    <row r="14" spans="2:8" ht="15.75">
      <c r="B14" s="4" t="s">
        <v>99</v>
      </c>
      <c r="E14" s="225">
        <f>'P&amp;L'!J36</f>
        <v>-45669</v>
      </c>
      <c r="F14" s="225"/>
      <c r="G14" s="171">
        <f>-488622</f>
        <v>-488622</v>
      </c>
      <c r="H14" s="12">
        <f>-63957</f>
        <v>-63957</v>
      </c>
    </row>
    <row r="15" spans="2:7" ht="15.75">
      <c r="B15" s="134" t="s">
        <v>42</v>
      </c>
      <c r="C15" s="134"/>
      <c r="D15" s="134"/>
      <c r="E15" s="12"/>
      <c r="F15" s="12"/>
      <c r="G15" s="171"/>
    </row>
    <row r="16" spans="2:8" ht="15.75">
      <c r="B16" s="135" t="s">
        <v>46</v>
      </c>
      <c r="C16" s="135"/>
      <c r="D16" s="135"/>
      <c r="E16" s="229">
        <f>307004</f>
        <v>307004</v>
      </c>
      <c r="F16" s="229"/>
      <c r="G16" s="171">
        <f>243789</f>
        <v>243789</v>
      </c>
      <c r="H16" s="241">
        <f>286179</f>
        <v>286179</v>
      </c>
    </row>
    <row r="17" spans="2:8" ht="15.75">
      <c r="B17" s="135" t="s">
        <v>45</v>
      </c>
      <c r="C17" s="135"/>
      <c r="D17" s="135"/>
      <c r="E17" s="8">
        <f>9033</f>
        <v>9033</v>
      </c>
      <c r="F17" s="8"/>
      <c r="G17" s="171">
        <f>95715</f>
        <v>95715</v>
      </c>
      <c r="H17" s="241">
        <f>23479-5805</f>
        <v>17674</v>
      </c>
    </row>
    <row r="18" spans="2:8" ht="15.75">
      <c r="B18" s="135" t="s">
        <v>37</v>
      </c>
      <c r="C18" s="135"/>
      <c r="D18" s="135"/>
      <c r="E18" s="226">
        <f>-'P&amp;L'!J30</f>
        <v>5310</v>
      </c>
      <c r="F18" s="226"/>
      <c r="G18" s="171">
        <v>8746</v>
      </c>
      <c r="H18" s="232">
        <v>6428</v>
      </c>
    </row>
    <row r="19" spans="2:8" ht="15.75">
      <c r="B19" s="135" t="s">
        <v>44</v>
      </c>
      <c r="C19" s="135"/>
      <c r="D19" s="135"/>
      <c r="E19" s="8">
        <f>4537</f>
        <v>4537</v>
      </c>
      <c r="F19" s="8"/>
      <c r="G19" s="171">
        <f>1812</f>
        <v>1812</v>
      </c>
      <c r="H19" s="241">
        <v>5805</v>
      </c>
    </row>
    <row r="20" spans="2:8" ht="15.75">
      <c r="B20" s="135" t="s">
        <v>43</v>
      </c>
      <c r="C20" s="135"/>
      <c r="D20" s="135"/>
      <c r="E20" s="226">
        <f>-'P&amp;L'!J25</f>
        <v>3605</v>
      </c>
      <c r="F20" s="226"/>
      <c r="G20" s="171">
        <f>31209</f>
        <v>31209</v>
      </c>
      <c r="H20" s="232">
        <f>3212</f>
        <v>3212</v>
      </c>
    </row>
    <row r="21" spans="2:7" ht="15.75">
      <c r="B21" s="135" t="s">
        <v>163</v>
      </c>
      <c r="C21" s="136"/>
      <c r="D21" s="136"/>
      <c r="E21" s="169"/>
      <c r="F21" s="169"/>
      <c r="G21" s="171"/>
    </row>
    <row r="22" spans="2:8" ht="15.75">
      <c r="B22" s="138" t="s">
        <v>164</v>
      </c>
      <c r="C22" s="137"/>
      <c r="D22" s="137"/>
      <c r="E22" s="227">
        <v>686</v>
      </c>
      <c r="F22" s="227"/>
      <c r="G22" s="171">
        <f>152685</f>
        <v>152685</v>
      </c>
      <c r="H22" s="242">
        <f>-159630</f>
        <v>-159630</v>
      </c>
    </row>
    <row r="23" spans="2:8" ht="15.75">
      <c r="B23" s="240" t="s">
        <v>175</v>
      </c>
      <c r="C23" s="240"/>
      <c r="D23" s="240"/>
      <c r="E23" s="12">
        <f>78</f>
        <v>78</v>
      </c>
      <c r="F23" s="228"/>
      <c r="G23" s="171"/>
      <c r="H23" s="241">
        <f>-1</f>
        <v>-1</v>
      </c>
    </row>
    <row r="24" spans="2:8" ht="15.75">
      <c r="B24" s="135" t="s">
        <v>165</v>
      </c>
      <c r="C24" s="135"/>
      <c r="D24" s="135"/>
      <c r="E24" s="228">
        <f>-'P&amp;L'!J23</f>
        <v>-9828</v>
      </c>
      <c r="F24" s="228"/>
      <c r="G24" s="171">
        <f>301715</f>
        <v>301715</v>
      </c>
      <c r="H24" s="229">
        <v>1594</v>
      </c>
    </row>
    <row r="25" spans="2:8" ht="15.75">
      <c r="B25" s="135" t="s">
        <v>176</v>
      </c>
      <c r="C25" s="135"/>
      <c r="D25" s="135"/>
      <c r="E25" s="8">
        <v>-404</v>
      </c>
      <c r="F25" s="8"/>
      <c r="G25" s="171">
        <v>726</v>
      </c>
      <c r="H25" s="241">
        <f>748+26+15+23+35</f>
        <v>847</v>
      </c>
    </row>
    <row r="26" spans="2:8" ht="15.75">
      <c r="B26" s="240" t="s">
        <v>146</v>
      </c>
      <c r="C26" s="135"/>
      <c r="D26" s="135"/>
      <c r="E26" s="7">
        <v>-392</v>
      </c>
      <c r="F26" s="226"/>
      <c r="G26" s="171"/>
      <c r="H26" s="232">
        <v>0</v>
      </c>
    </row>
    <row r="27" spans="2:8" ht="15.75">
      <c r="B27" s="240" t="s">
        <v>166</v>
      </c>
      <c r="C27" s="240"/>
      <c r="D27" s="240"/>
      <c r="E27" s="252">
        <v>0</v>
      </c>
      <c r="F27" s="228"/>
      <c r="G27" s="171"/>
      <c r="H27" s="241">
        <f>31292+22</f>
        <v>31314</v>
      </c>
    </row>
    <row r="28" spans="2:8" ht="15.75">
      <c r="B28" s="240" t="s">
        <v>162</v>
      </c>
      <c r="C28" s="135"/>
      <c r="D28" s="135"/>
      <c r="E28" s="226">
        <v>0</v>
      </c>
      <c r="F28" s="226"/>
      <c r="G28" s="171"/>
      <c r="H28" s="232">
        <f>-17051</f>
        <v>-17051</v>
      </c>
    </row>
    <row r="29" spans="5:8" ht="4.5" customHeight="1">
      <c r="E29" s="14"/>
      <c r="F29" s="7"/>
      <c r="G29" s="173"/>
      <c r="H29" s="243"/>
    </row>
    <row r="30" spans="5:7" ht="4.5" customHeight="1">
      <c r="E30" s="7"/>
      <c r="F30" s="7"/>
      <c r="G30" s="172"/>
    </row>
    <row r="31" spans="2:10" ht="15.75">
      <c r="B31" s="4" t="s">
        <v>47</v>
      </c>
      <c r="E31" s="7">
        <f>SUM(E14:E29)</f>
        <v>273960</v>
      </c>
      <c r="F31" s="7"/>
      <c r="G31" s="206">
        <f>SUM(G14:G29)</f>
        <v>347775</v>
      </c>
      <c r="H31" s="7">
        <f>SUM(H14:H29)</f>
        <v>112414</v>
      </c>
      <c r="I31" s="207"/>
      <c r="J31" s="170"/>
    </row>
    <row r="32" spans="2:9" ht="15.75">
      <c r="B32" s="135" t="s">
        <v>167</v>
      </c>
      <c r="C32" s="135"/>
      <c r="D32" s="135"/>
      <c r="E32" s="12">
        <f>-295629+79640</f>
        <v>-215989</v>
      </c>
      <c r="F32" s="12"/>
      <c r="G32" s="171">
        <f>-268346-105874</f>
        <v>-374220</v>
      </c>
      <c r="H32" s="12">
        <f>326663-385877</f>
        <v>-59214</v>
      </c>
      <c r="I32" s="201"/>
    </row>
    <row r="33" spans="2:9" s="138" customFormat="1" ht="15.75">
      <c r="B33" s="135" t="s">
        <v>111</v>
      </c>
      <c r="E33" s="11">
        <v>858</v>
      </c>
      <c r="F33" s="11"/>
      <c r="G33" s="208">
        <f>-38017</f>
        <v>-38017</v>
      </c>
      <c r="H33" s="244">
        <v>18012</v>
      </c>
      <c r="I33" s="209"/>
    </row>
    <row r="34" spans="2:8" ht="15.75">
      <c r="B34" s="135" t="s">
        <v>110</v>
      </c>
      <c r="C34" s="135"/>
      <c r="D34" s="135"/>
      <c r="E34" s="12">
        <f>-2297-32565</f>
        <v>-34862</v>
      </c>
      <c r="F34" s="12"/>
      <c r="G34" s="171">
        <f>63802</f>
        <v>63802</v>
      </c>
      <c r="H34" s="171">
        <f>-18798</f>
        <v>-18798</v>
      </c>
    </row>
    <row r="35" spans="2:8" ht="15.75">
      <c r="B35" s="135" t="s">
        <v>174</v>
      </c>
      <c r="C35" s="135"/>
      <c r="D35" s="135"/>
      <c r="E35" s="7">
        <f>-86988</f>
        <v>-86988</v>
      </c>
      <c r="F35" s="7"/>
      <c r="G35" s="171">
        <f>23499</f>
        <v>23499</v>
      </c>
      <c r="H35" s="172">
        <f>133394</f>
        <v>133394</v>
      </c>
    </row>
    <row r="36" spans="2:9" s="28" customFormat="1" ht="15.75">
      <c r="B36" s="135" t="s">
        <v>147</v>
      </c>
      <c r="C36" s="135"/>
      <c r="D36" s="135"/>
      <c r="E36" s="7">
        <f>-68891+56798</f>
        <v>-12093</v>
      </c>
      <c r="F36" s="7"/>
      <c r="G36" s="172">
        <f>-641013</f>
        <v>-641013</v>
      </c>
      <c r="H36" s="172">
        <f>-37570+13641</f>
        <v>-23929</v>
      </c>
      <c r="I36" s="210"/>
    </row>
    <row r="37" spans="2:9" s="28" customFormat="1" ht="15.75">
      <c r="B37" s="135" t="s">
        <v>107</v>
      </c>
      <c r="C37" s="135"/>
      <c r="D37" s="135"/>
      <c r="E37" s="7">
        <f>-6360+8295+64</f>
        <v>1999</v>
      </c>
      <c r="F37" s="7"/>
      <c r="G37" s="172">
        <f>-29123+36218+1</f>
        <v>7096</v>
      </c>
      <c r="H37" s="172">
        <f>161485+228-141360</f>
        <v>20353</v>
      </c>
      <c r="I37" s="210"/>
    </row>
    <row r="38" spans="2:9" s="28" customFormat="1" ht="15.75">
      <c r="B38" s="135" t="s">
        <v>109</v>
      </c>
      <c r="C38" s="135"/>
      <c r="D38" s="135"/>
      <c r="E38" s="14">
        <f>7059</f>
        <v>7059</v>
      </c>
      <c r="F38" s="7"/>
      <c r="G38" s="173">
        <f>111037</f>
        <v>111037</v>
      </c>
      <c r="H38" s="14">
        <f>38000</f>
        <v>38000</v>
      </c>
      <c r="I38" s="210"/>
    </row>
    <row r="39" spans="5:7" ht="4.5" customHeight="1">
      <c r="E39" s="7"/>
      <c r="F39" s="7"/>
      <c r="G39" s="172"/>
    </row>
    <row r="40" spans="2:8" ht="15.75">
      <c r="B40" s="4" t="s">
        <v>149</v>
      </c>
      <c r="E40" s="7">
        <f>SUM(E31:E38)</f>
        <v>-66056</v>
      </c>
      <c r="F40" s="7"/>
      <c r="G40" s="171">
        <f>SUM(G31:G38)</f>
        <v>-500041</v>
      </c>
      <c r="H40" s="7">
        <f>SUM(H31:H38)</f>
        <v>220232</v>
      </c>
    </row>
    <row r="41" spans="2:8" ht="15.75">
      <c r="B41" s="245" t="s">
        <v>168</v>
      </c>
      <c r="C41" s="245"/>
      <c r="D41" s="245"/>
      <c r="E41" s="171">
        <v>0</v>
      </c>
      <c r="F41" s="12"/>
      <c r="G41" s="171">
        <f>-468</f>
        <v>-468</v>
      </c>
      <c r="H41" s="171">
        <f>-154-203-1</f>
        <v>-358</v>
      </c>
    </row>
    <row r="42" spans="2:8" ht="4.5" customHeight="1">
      <c r="B42" s="245"/>
      <c r="C42" s="245"/>
      <c r="D42" s="245"/>
      <c r="E42" s="246"/>
      <c r="F42" s="7"/>
      <c r="G42" s="173"/>
      <c r="H42" s="246"/>
    </row>
    <row r="43" spans="2:8" ht="4.5" customHeight="1">
      <c r="B43" s="245"/>
      <c r="C43" s="245"/>
      <c r="D43" s="245"/>
      <c r="E43" s="232"/>
      <c r="F43" s="7"/>
      <c r="G43" s="172"/>
      <c r="H43" s="232"/>
    </row>
    <row r="44" spans="2:8" ht="15.75">
      <c r="B44" s="247" t="s">
        <v>148</v>
      </c>
      <c r="C44" s="247"/>
      <c r="D44" s="247"/>
      <c r="E44" s="232">
        <f>SUM(E40:E41)</f>
        <v>-66056</v>
      </c>
      <c r="F44" s="7"/>
      <c r="G44" s="172">
        <f>SUM(G40:G41)</f>
        <v>-500509</v>
      </c>
      <c r="H44" s="232">
        <f>SUM(H40:H41)</f>
        <v>219874</v>
      </c>
    </row>
    <row r="45" spans="2:8" ht="4.5" customHeight="1">
      <c r="B45" s="245"/>
      <c r="C45" s="245"/>
      <c r="D45" s="245"/>
      <c r="E45" s="246"/>
      <c r="F45" s="7"/>
      <c r="G45" s="173"/>
      <c r="H45" s="246"/>
    </row>
    <row r="46" spans="2:6" ht="4.5" customHeight="1">
      <c r="B46" s="245"/>
      <c r="C46" s="245"/>
      <c r="D46" s="245"/>
      <c r="E46" s="233"/>
      <c r="F46" s="12"/>
    </row>
    <row r="47" spans="5:6" ht="12.75" customHeight="1">
      <c r="E47" s="12"/>
      <c r="F47" s="12"/>
    </row>
    <row r="48" spans="5:6" ht="12.75" customHeight="1">
      <c r="E48" s="12"/>
      <c r="F48" s="12"/>
    </row>
    <row r="49" spans="2:8" ht="43.5" customHeight="1">
      <c r="B49" s="271" t="s">
        <v>143</v>
      </c>
      <c r="C49" s="272"/>
      <c r="D49" s="272"/>
      <c r="E49" s="272"/>
      <c r="F49" s="272"/>
      <c r="G49" s="272"/>
      <c r="H49" s="272"/>
    </row>
    <row r="50" spans="2:6" ht="12.75" customHeight="1">
      <c r="B50" s="21"/>
      <c r="E50" s="12"/>
      <c r="F50" s="12"/>
    </row>
    <row r="51" spans="3:11" s="29" customFormat="1" ht="15.75">
      <c r="C51" s="38" t="s">
        <v>0</v>
      </c>
      <c r="G51" s="195"/>
      <c r="H51" s="261"/>
      <c r="I51" s="197"/>
      <c r="J51" s="112"/>
      <c r="K51" s="110"/>
    </row>
    <row r="52" spans="3:11" s="29" customFormat="1" ht="15.75">
      <c r="C52" s="37" t="s">
        <v>1</v>
      </c>
      <c r="G52" s="195"/>
      <c r="H52" s="262"/>
      <c r="I52" s="198"/>
      <c r="J52" s="114"/>
      <c r="K52" s="110"/>
    </row>
    <row r="53" spans="3:11" s="29" customFormat="1" ht="15.75">
      <c r="C53" s="38" t="s">
        <v>2</v>
      </c>
      <c r="G53" s="195"/>
      <c r="H53" s="195"/>
      <c r="I53" s="196"/>
      <c r="J53" s="110"/>
      <c r="K53" s="110"/>
    </row>
    <row r="54" spans="7:11" s="29" customFormat="1" ht="15.75">
      <c r="G54" s="195"/>
      <c r="H54" s="195"/>
      <c r="I54" s="196"/>
      <c r="J54" s="110"/>
      <c r="K54" s="110"/>
    </row>
    <row r="55" spans="7:9" s="29" customFormat="1" ht="15.75">
      <c r="G55" s="196"/>
      <c r="H55" s="174"/>
      <c r="I55" s="174"/>
    </row>
    <row r="56" spans="2:9" s="102" customFormat="1" ht="15" customHeight="1">
      <c r="B56" s="102" t="s">
        <v>95</v>
      </c>
      <c r="G56" s="200"/>
      <c r="H56" s="199"/>
      <c r="I56" s="199"/>
    </row>
    <row r="57" spans="2:6" ht="15.75">
      <c r="B57" s="126"/>
      <c r="C57" s="126"/>
      <c r="D57" s="126"/>
      <c r="E57" s="127"/>
      <c r="F57" s="127"/>
    </row>
    <row r="58" spans="2:8" ht="15" customHeight="1">
      <c r="B58" s="128"/>
      <c r="C58" s="128"/>
      <c r="D58" s="128"/>
      <c r="E58" s="129" t="s">
        <v>126</v>
      </c>
      <c r="F58" s="129"/>
      <c r="G58" s="203" t="s">
        <v>102</v>
      </c>
      <c r="H58" s="237" t="s">
        <v>126</v>
      </c>
    </row>
    <row r="59" spans="2:8" ht="15.75" customHeight="1">
      <c r="B59" s="19"/>
      <c r="C59" s="19"/>
      <c r="D59" s="19"/>
      <c r="E59" s="131" t="s">
        <v>169</v>
      </c>
      <c r="F59" s="131"/>
      <c r="G59" s="204" t="s">
        <v>101</v>
      </c>
      <c r="H59" s="238" t="s">
        <v>169</v>
      </c>
    </row>
    <row r="60" spans="2:8" ht="15.75" customHeight="1">
      <c r="B60" s="19"/>
      <c r="C60" s="19"/>
      <c r="D60" s="19"/>
      <c r="E60" s="131" t="s">
        <v>170</v>
      </c>
      <c r="F60" s="131"/>
      <c r="G60" s="204"/>
      <c r="H60" s="238" t="s">
        <v>171</v>
      </c>
    </row>
    <row r="61" spans="2:9" s="21" customFormat="1" ht="16.5" customHeight="1">
      <c r="B61" s="132"/>
      <c r="C61" s="132"/>
      <c r="D61" s="132"/>
      <c r="E61" s="133" t="s">
        <v>3</v>
      </c>
      <c r="F61" s="236"/>
      <c r="G61" s="205" t="s">
        <v>3</v>
      </c>
      <c r="H61" s="239" t="s">
        <v>3</v>
      </c>
      <c r="I61" s="189"/>
    </row>
    <row r="62" spans="2:9" s="21" customFormat="1" ht="15.75" customHeight="1">
      <c r="B62" s="21" t="s">
        <v>48</v>
      </c>
      <c r="E62" s="12"/>
      <c r="F62" s="12"/>
      <c r="G62" s="211"/>
      <c r="H62" s="189"/>
      <c r="I62" s="189"/>
    </row>
    <row r="63" spans="2:9" s="21" customFormat="1" ht="15.75" customHeight="1">
      <c r="B63" s="135" t="s">
        <v>122</v>
      </c>
      <c r="C63" s="135"/>
      <c r="D63" s="135"/>
      <c r="E63" s="7">
        <v>-606</v>
      </c>
      <c r="F63" s="7"/>
      <c r="G63" s="212">
        <f>-166746</f>
        <v>-166746</v>
      </c>
      <c r="H63" s="172">
        <f>-40182</f>
        <v>-40182</v>
      </c>
      <c r="I63" s="189"/>
    </row>
    <row r="64" spans="2:9" s="21" customFormat="1" ht="15.75" customHeight="1">
      <c r="B64" s="135" t="s">
        <v>91</v>
      </c>
      <c r="C64" s="135"/>
      <c r="D64" s="135"/>
      <c r="E64" s="7">
        <v>-8</v>
      </c>
      <c r="F64" s="7"/>
      <c r="G64" s="212">
        <f>-8891</f>
        <v>-8891</v>
      </c>
      <c r="H64" s="172">
        <f>-163</f>
        <v>-163</v>
      </c>
      <c r="I64" s="189"/>
    </row>
    <row r="65" spans="2:9" s="21" customFormat="1" ht="15.75" customHeight="1">
      <c r="B65" s="135" t="s">
        <v>123</v>
      </c>
      <c r="C65" s="135"/>
      <c r="D65" s="135"/>
      <c r="E65" s="7">
        <v>9601</v>
      </c>
      <c r="F65" s="7"/>
      <c r="G65" s="212"/>
      <c r="H65" s="172">
        <v>1</v>
      </c>
      <c r="I65" s="189"/>
    </row>
    <row r="66" spans="2:9" s="21" customFormat="1" ht="6.75" customHeight="1">
      <c r="B66" s="135"/>
      <c r="C66" s="135"/>
      <c r="D66" s="135"/>
      <c r="E66" s="173"/>
      <c r="F66" s="172"/>
      <c r="G66" s="212"/>
      <c r="H66" s="248"/>
      <c r="I66" s="189"/>
    </row>
    <row r="67" spans="2:9" s="21" customFormat="1" ht="6.75" customHeight="1">
      <c r="B67" s="135"/>
      <c r="C67" s="135"/>
      <c r="D67" s="135"/>
      <c r="E67" s="172"/>
      <c r="F67" s="172"/>
      <c r="G67" s="212"/>
      <c r="H67" s="172"/>
      <c r="I67" s="189"/>
    </row>
    <row r="68" spans="2:9" s="21" customFormat="1" ht="12.75" customHeight="1">
      <c r="B68" s="4" t="s">
        <v>150</v>
      </c>
      <c r="C68" s="4"/>
      <c r="D68" s="4"/>
      <c r="E68" s="7">
        <f>SUM(E63:E66)</f>
        <v>8987</v>
      </c>
      <c r="F68" s="7"/>
      <c r="G68" s="172">
        <f>SUM(G63:G64)</f>
        <v>-175637</v>
      </c>
      <c r="H68" s="7">
        <f>SUM(H63:H66)</f>
        <v>-40344</v>
      </c>
      <c r="I68" s="189"/>
    </row>
    <row r="69" spans="2:9" s="21" customFormat="1" ht="4.5" customHeight="1">
      <c r="B69" s="126"/>
      <c r="C69" s="126"/>
      <c r="D69" s="126"/>
      <c r="E69" s="139"/>
      <c r="F69" s="220"/>
      <c r="G69" s="213"/>
      <c r="H69" s="139"/>
      <c r="I69" s="189"/>
    </row>
    <row r="70" spans="2:9" s="21" customFormat="1" ht="4.5" customHeight="1">
      <c r="B70" s="126"/>
      <c r="C70" s="126"/>
      <c r="D70" s="126"/>
      <c r="E70" s="220"/>
      <c r="F70" s="220"/>
      <c r="G70" s="221"/>
      <c r="H70" s="189"/>
      <c r="I70" s="189"/>
    </row>
    <row r="71" spans="2:6" ht="15.75">
      <c r="B71" s="21" t="s">
        <v>49</v>
      </c>
      <c r="C71" s="21"/>
      <c r="D71" s="21"/>
      <c r="E71" s="12"/>
      <c r="F71" s="12"/>
    </row>
    <row r="72" spans="2:8" ht="15.75">
      <c r="B72" s="249" t="s">
        <v>129</v>
      </c>
      <c r="C72" s="21"/>
      <c r="D72" s="21"/>
      <c r="E72" s="12">
        <f>5514</f>
        <v>5514</v>
      </c>
      <c r="F72" s="12"/>
      <c r="H72" s="172">
        <f>6010-86</f>
        <v>5924</v>
      </c>
    </row>
    <row r="73" spans="2:9" s="28" customFormat="1" ht="15.75">
      <c r="B73" s="140" t="s">
        <v>16</v>
      </c>
      <c r="C73" s="140"/>
      <c r="D73" s="140"/>
      <c r="E73" s="230">
        <f>2856+170000</f>
        <v>172856</v>
      </c>
      <c r="F73" s="230"/>
      <c r="G73" s="172">
        <f>702604</f>
        <v>702604</v>
      </c>
      <c r="H73" s="250">
        <f>5596</f>
        <v>5596</v>
      </c>
      <c r="I73" s="210"/>
    </row>
    <row r="74" spans="2:9" s="28" customFormat="1" ht="15.75">
      <c r="B74" s="140" t="s">
        <v>50</v>
      </c>
      <c r="C74" s="140"/>
      <c r="D74" s="140"/>
      <c r="E74" s="7">
        <f>-519-9658</f>
        <v>-10177</v>
      </c>
      <c r="F74" s="7"/>
      <c r="G74" s="172">
        <f>-28574</f>
        <v>-28574</v>
      </c>
      <c r="H74" s="172">
        <f>-7626-9993</f>
        <v>-17619</v>
      </c>
      <c r="I74" s="210"/>
    </row>
    <row r="75" spans="2:9" s="28" customFormat="1" ht="15.75">
      <c r="B75" s="29" t="s">
        <v>177</v>
      </c>
      <c r="C75" s="140"/>
      <c r="D75" s="140"/>
      <c r="E75" s="7">
        <f>-7113</f>
        <v>-7113</v>
      </c>
      <c r="F75" s="7"/>
      <c r="G75" s="172">
        <v>0</v>
      </c>
      <c r="H75" s="172">
        <f>4537-8600</f>
        <v>-4063</v>
      </c>
      <c r="I75" s="210"/>
    </row>
    <row r="76" spans="2:9" s="28" customFormat="1" ht="15.75">
      <c r="B76" s="140" t="s">
        <v>178</v>
      </c>
      <c r="C76" s="140"/>
      <c r="D76" s="140"/>
      <c r="E76" s="7">
        <f>-28782</f>
        <v>-28782</v>
      </c>
      <c r="F76" s="7"/>
      <c r="G76" s="172">
        <f>-10501</f>
        <v>-10501</v>
      </c>
      <c r="H76" s="172">
        <f>-9695</f>
        <v>-9695</v>
      </c>
      <c r="I76" s="210"/>
    </row>
    <row r="77" spans="2:9" s="28" customFormat="1" ht="15.75">
      <c r="B77" s="140" t="s">
        <v>51</v>
      </c>
      <c r="C77" s="140"/>
      <c r="D77" s="140"/>
      <c r="E77" s="7">
        <v>-351</v>
      </c>
      <c r="F77" s="7"/>
      <c r="G77" s="172">
        <f>-613</f>
        <v>-613</v>
      </c>
      <c r="H77" s="172">
        <v>-9</v>
      </c>
      <c r="I77" s="210"/>
    </row>
    <row r="78" spans="2:9" s="28" customFormat="1" ht="15.75">
      <c r="B78" s="140" t="s">
        <v>139</v>
      </c>
      <c r="C78" s="140"/>
      <c r="D78" s="140"/>
      <c r="E78" s="7">
        <f>-492</f>
        <v>-492</v>
      </c>
      <c r="F78" s="7"/>
      <c r="G78" s="172"/>
      <c r="H78" s="172">
        <v>0</v>
      </c>
      <c r="I78" s="210"/>
    </row>
    <row r="79" spans="5:9" s="28" customFormat="1" ht="4.5" customHeight="1">
      <c r="E79" s="14"/>
      <c r="F79" s="7"/>
      <c r="G79" s="173"/>
      <c r="H79" s="14"/>
      <c r="I79" s="210"/>
    </row>
    <row r="80" spans="5:9" s="28" customFormat="1" ht="4.5" customHeight="1">
      <c r="E80" s="7"/>
      <c r="F80" s="7"/>
      <c r="G80" s="172"/>
      <c r="H80" s="7"/>
      <c r="I80" s="210"/>
    </row>
    <row r="81" spans="2:8" ht="15.75">
      <c r="B81" s="4" t="s">
        <v>151</v>
      </c>
      <c r="E81" s="7">
        <f>SUM(E72:E80)</f>
        <v>131455</v>
      </c>
      <c r="F81" s="7"/>
      <c r="G81" s="172">
        <f>SUM(G73:G80)</f>
        <v>662916</v>
      </c>
      <c r="H81" s="7">
        <f>SUM(H72:H80)</f>
        <v>-19866</v>
      </c>
    </row>
    <row r="82" spans="2:8" ht="4.5" customHeight="1">
      <c r="B82" s="141"/>
      <c r="C82" s="141"/>
      <c r="D82" s="141"/>
      <c r="E82" s="14"/>
      <c r="F82" s="7"/>
      <c r="G82" s="173"/>
      <c r="H82" s="14"/>
    </row>
    <row r="83" spans="2:7" ht="4.5" customHeight="1">
      <c r="B83" s="141"/>
      <c r="C83" s="141"/>
      <c r="D83" s="141"/>
      <c r="E83" s="7"/>
      <c r="F83" s="7"/>
      <c r="G83" s="193"/>
    </row>
    <row r="84" spans="2:8" ht="15.75">
      <c r="B84" s="4" t="s">
        <v>152</v>
      </c>
      <c r="E84" s="7">
        <f>E44+E68+E81</f>
        <v>74386</v>
      </c>
      <c r="F84" s="7"/>
      <c r="G84" s="172">
        <f>G44+G68+G81</f>
        <v>-13230</v>
      </c>
      <c r="H84" s="7">
        <f>H44+H68+H81</f>
        <v>159664</v>
      </c>
    </row>
    <row r="85" spans="2:8" ht="15.75">
      <c r="B85" s="4" t="s">
        <v>52</v>
      </c>
      <c r="E85" s="12">
        <f>'Balance Sheet'!I25</f>
        <v>99703</v>
      </c>
      <c r="F85" s="12"/>
      <c r="G85" s="171">
        <f>6227</f>
        <v>6227</v>
      </c>
      <c r="H85" s="233">
        <f>19814</f>
        <v>19814</v>
      </c>
    </row>
    <row r="86" spans="5:8" ht="4.5" customHeight="1">
      <c r="E86" s="12"/>
      <c r="F86" s="12"/>
      <c r="G86" s="171"/>
      <c r="H86" s="12"/>
    </row>
    <row r="87" spans="5:8" ht="4.5" customHeight="1">
      <c r="E87" s="125"/>
      <c r="F87" s="7"/>
      <c r="G87" s="214"/>
      <c r="H87" s="125"/>
    </row>
    <row r="88" spans="2:8" ht="15.75">
      <c r="B88" s="4" t="s">
        <v>142</v>
      </c>
      <c r="E88" s="7">
        <f>SUM(E84:E87)</f>
        <v>174089</v>
      </c>
      <c r="F88" s="7"/>
      <c r="G88" s="172">
        <f>SUM(G84:G87)</f>
        <v>-7003</v>
      </c>
      <c r="H88" s="7">
        <f>SUM(H84:H87)</f>
        <v>179478</v>
      </c>
    </row>
    <row r="89" spans="5:8" ht="4.5" customHeight="1" thickBot="1">
      <c r="E89" s="142"/>
      <c r="F89" s="1"/>
      <c r="G89" s="215"/>
      <c r="H89" s="142"/>
    </row>
    <row r="90" spans="7:8" ht="6" customHeight="1" thickTop="1">
      <c r="G90" s="202"/>
      <c r="H90" s="130"/>
    </row>
    <row r="91" spans="2:8" ht="12.75" customHeight="1" hidden="1">
      <c r="B91" s="4" t="s">
        <v>53</v>
      </c>
      <c r="G91" s="202"/>
      <c r="H91" s="130"/>
    </row>
    <row r="92" spans="7:8" ht="6" customHeight="1" hidden="1">
      <c r="G92" s="202"/>
      <c r="H92" s="130"/>
    </row>
    <row r="93" spans="2:8" ht="12.75" customHeight="1" hidden="1">
      <c r="B93" s="4" t="s">
        <v>54</v>
      </c>
      <c r="E93" s="1">
        <f>E88</f>
        <v>174089</v>
      </c>
      <c r="F93" s="1"/>
      <c r="G93" s="206">
        <f>G88</f>
        <v>-7003</v>
      </c>
      <c r="H93" s="1">
        <f>H88</f>
        <v>179478</v>
      </c>
    </row>
    <row r="94" spans="7:8" ht="6" customHeight="1" hidden="1">
      <c r="G94" s="202"/>
      <c r="H94" s="130"/>
    </row>
    <row r="95" spans="7:8" ht="6" customHeight="1" hidden="1">
      <c r="G95" s="202"/>
      <c r="H95" s="130"/>
    </row>
    <row r="96" spans="2:8" ht="12.75" customHeight="1" hidden="1">
      <c r="B96" s="4" t="s">
        <v>55</v>
      </c>
      <c r="G96" s="202"/>
      <c r="H96" s="130"/>
    </row>
    <row r="97" spans="5:8" ht="4.5" customHeight="1" hidden="1">
      <c r="E97" s="143"/>
      <c r="F97" s="1"/>
      <c r="G97" s="216"/>
      <c r="H97" s="143"/>
    </row>
    <row r="98" spans="5:8" ht="4.5" customHeight="1" hidden="1">
      <c r="E98" s="1"/>
      <c r="F98" s="1"/>
      <c r="G98" s="206"/>
      <c r="H98" s="1"/>
    </row>
    <row r="99" spans="2:8" ht="12.75" customHeight="1" hidden="1">
      <c r="B99" s="4" t="s">
        <v>56</v>
      </c>
      <c r="G99" s="202"/>
      <c r="H99" s="130"/>
    </row>
    <row r="100" spans="5:8" ht="4.5" customHeight="1" hidden="1">
      <c r="E100" s="142"/>
      <c r="F100" s="1"/>
      <c r="G100" s="215"/>
      <c r="H100" s="142"/>
    </row>
    <row r="101" spans="7:8" ht="4.5" customHeight="1" hidden="1">
      <c r="G101" s="202"/>
      <c r="H101" s="130"/>
    </row>
    <row r="102" spans="2:8" ht="12.75" customHeight="1" hidden="1">
      <c r="B102" s="4" t="s">
        <v>57</v>
      </c>
      <c r="G102" s="202"/>
      <c r="H102" s="130"/>
    </row>
    <row r="103" spans="5:9" s="144" customFormat="1" ht="6" customHeight="1" hidden="1">
      <c r="E103" s="145"/>
      <c r="F103" s="145"/>
      <c r="G103" s="217"/>
      <c r="H103" s="145"/>
      <c r="I103" s="194"/>
    </row>
    <row r="104" spans="2:8" ht="12.75" customHeight="1" hidden="1">
      <c r="B104" s="4" t="s">
        <v>58</v>
      </c>
      <c r="G104" s="202"/>
      <c r="H104" s="130"/>
    </row>
    <row r="105" spans="2:8" ht="12.75" customHeight="1" hidden="1">
      <c r="B105" s="4" t="s">
        <v>59</v>
      </c>
      <c r="G105" s="202"/>
      <c r="H105" s="130"/>
    </row>
    <row r="106" spans="2:8" ht="12.75" customHeight="1" hidden="1">
      <c r="B106" s="4" t="s">
        <v>60</v>
      </c>
      <c r="G106" s="202"/>
      <c r="H106" s="130"/>
    </row>
    <row r="107" spans="2:8" ht="12.75" customHeight="1" hidden="1">
      <c r="B107" s="4" t="s">
        <v>61</v>
      </c>
      <c r="G107" s="202"/>
      <c r="H107" s="130"/>
    </row>
    <row r="108" spans="2:8" ht="12.75" customHeight="1" hidden="1">
      <c r="B108" s="4" t="s">
        <v>62</v>
      </c>
      <c r="G108" s="202"/>
      <c r="H108" s="130"/>
    </row>
    <row r="109" spans="2:8" ht="12.75" customHeight="1" hidden="1">
      <c r="B109" s="4" t="s">
        <v>63</v>
      </c>
      <c r="G109" s="202"/>
      <c r="H109" s="130"/>
    </row>
    <row r="110" spans="2:8" ht="12.75" customHeight="1" hidden="1">
      <c r="B110" s="4" t="s">
        <v>64</v>
      </c>
      <c r="G110" s="202"/>
      <c r="H110" s="130"/>
    </row>
    <row r="111" spans="2:8" ht="12.75" customHeight="1" hidden="1">
      <c r="B111" s="4" t="s">
        <v>65</v>
      </c>
      <c r="G111" s="202"/>
      <c r="H111" s="130"/>
    </row>
    <row r="112" spans="5:8" ht="4.5" customHeight="1" hidden="1">
      <c r="E112" s="143"/>
      <c r="F112" s="1"/>
      <c r="G112" s="216"/>
      <c r="H112" s="143"/>
    </row>
    <row r="113" spans="2:8" ht="12.75" customHeight="1" hidden="1">
      <c r="B113" s="4" t="s">
        <v>66</v>
      </c>
      <c r="G113" s="202"/>
      <c r="H113" s="130"/>
    </row>
    <row r="114" spans="2:8" ht="12.75" customHeight="1" hidden="1">
      <c r="B114" s="4" t="s">
        <v>67</v>
      </c>
      <c r="G114" s="202"/>
      <c r="H114" s="130"/>
    </row>
    <row r="115" spans="5:8" ht="4.5" customHeight="1" hidden="1">
      <c r="E115" s="143"/>
      <c r="F115" s="1"/>
      <c r="G115" s="216"/>
      <c r="H115" s="143"/>
    </row>
    <row r="116" spans="2:8" ht="12.75" customHeight="1" hidden="1">
      <c r="B116" s="4" t="s">
        <v>68</v>
      </c>
      <c r="G116" s="202"/>
      <c r="H116" s="130"/>
    </row>
    <row r="117" spans="2:8" ht="12.75" customHeight="1" hidden="1">
      <c r="B117" s="4" t="s">
        <v>69</v>
      </c>
      <c r="G117" s="202"/>
      <c r="H117" s="130"/>
    </row>
    <row r="118" spans="5:8" ht="4.5" customHeight="1" hidden="1">
      <c r="E118" s="143"/>
      <c r="F118" s="1"/>
      <c r="G118" s="216"/>
      <c r="H118" s="143"/>
    </row>
    <row r="119" spans="2:8" ht="12.75" customHeight="1" hidden="1">
      <c r="B119" s="4" t="s">
        <v>70</v>
      </c>
      <c r="G119" s="202"/>
      <c r="H119" s="130"/>
    </row>
    <row r="120" spans="5:8" ht="4.5" customHeight="1" hidden="1">
      <c r="E120" s="142"/>
      <c r="F120" s="1"/>
      <c r="G120" s="215"/>
      <c r="H120" s="142"/>
    </row>
    <row r="121" spans="7:8" ht="12.75" customHeight="1" hidden="1">
      <c r="G121" s="202"/>
      <c r="H121" s="130"/>
    </row>
    <row r="122" spans="7:8" ht="12.75" customHeight="1" hidden="1">
      <c r="G122" s="202"/>
      <c r="H122" s="130"/>
    </row>
    <row r="123" spans="7:8" ht="12.75" customHeight="1" hidden="1">
      <c r="G123" s="202"/>
      <c r="H123" s="130"/>
    </row>
    <row r="124" spans="2:8" ht="15.75" customHeight="1">
      <c r="B124" s="4" t="s">
        <v>71</v>
      </c>
      <c r="E124" s="7"/>
      <c r="F124" s="7"/>
      <c r="G124" s="172"/>
      <c r="H124" s="7"/>
    </row>
    <row r="125" spans="2:8" ht="15.75">
      <c r="B125" s="4" t="s">
        <v>72</v>
      </c>
      <c r="E125" s="7">
        <f>'Balance Sheet'!G25</f>
        <v>174089</v>
      </c>
      <c r="F125" s="7"/>
      <c r="G125" s="172">
        <f>G88</f>
        <v>-7003</v>
      </c>
      <c r="H125" s="7">
        <f>H88</f>
        <v>179478</v>
      </c>
    </row>
    <row r="126" spans="5:8" ht="4.5" customHeight="1" thickBot="1">
      <c r="E126" s="142"/>
      <c r="F126" s="1"/>
      <c r="G126" s="215"/>
      <c r="H126" s="142"/>
    </row>
    <row r="127" ht="6" customHeight="1" thickTop="1">
      <c r="H127" s="130"/>
    </row>
    <row r="128" ht="12.75" customHeight="1">
      <c r="H128" s="130"/>
    </row>
    <row r="129" ht="12.75" customHeight="1">
      <c r="G129" s="171"/>
    </row>
    <row r="130" ht="12.75" customHeight="1">
      <c r="G130" s="171"/>
    </row>
    <row r="131" ht="12.75" customHeight="1">
      <c r="G131" s="171"/>
    </row>
    <row r="132" ht="12.75" customHeight="1">
      <c r="G132" s="171"/>
    </row>
    <row r="133" ht="12.75" customHeight="1">
      <c r="G133" s="171"/>
    </row>
    <row r="134" ht="12.75" customHeight="1">
      <c r="G134" s="171"/>
    </row>
    <row r="138" spans="2:9" ht="43.5" customHeight="1">
      <c r="B138" s="271" t="s">
        <v>143</v>
      </c>
      <c r="C138" s="272"/>
      <c r="D138" s="272"/>
      <c r="E138" s="272"/>
      <c r="F138" s="272"/>
      <c r="G138" s="272"/>
      <c r="H138" s="272"/>
      <c r="I138" s="222"/>
    </row>
    <row r="139" spans="2:6" ht="12.75" customHeight="1">
      <c r="B139" s="21" t="s">
        <v>8</v>
      </c>
      <c r="E139" s="12"/>
      <c r="F139" s="12"/>
    </row>
    <row r="140" spans="2:9" ht="12.75" customHeight="1">
      <c r="B140" s="188"/>
      <c r="C140" s="90"/>
      <c r="D140" s="10"/>
      <c r="E140" s="99"/>
      <c r="F140" s="99"/>
      <c r="G140" s="219"/>
      <c r="H140" s="218"/>
      <c r="I140" s="218"/>
    </row>
    <row r="141" spans="2:4" ht="12.75" customHeight="1">
      <c r="B141" s="146"/>
      <c r="C141" s="146"/>
      <c r="D141" s="146"/>
    </row>
    <row r="142" spans="2:4" ht="12.75" customHeight="1">
      <c r="B142" s="146"/>
      <c r="C142" s="146"/>
      <c r="D142" s="146"/>
    </row>
  </sheetData>
  <mergeCells count="2">
    <mergeCell ref="B138:H138"/>
    <mergeCell ref="B49:H49"/>
  </mergeCells>
  <printOptions/>
  <pageMargins left="0.5" right="0" top="0.75" bottom="0.74" header="0.25" footer="0.25"/>
  <pageSetup horizontalDpi="600" verticalDpi="600" orientation="portrait" paperSize="9" scale="95"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mbsb</dc:creator>
  <cp:keywords/>
  <dc:description/>
  <cp:lastModifiedBy>mbsb</cp:lastModifiedBy>
  <cp:lastPrinted>2003-11-21T09:59:53Z</cp:lastPrinted>
  <dcterms:created xsi:type="dcterms:W3CDTF">2002-11-07T14:42:14Z</dcterms:created>
  <dcterms:modified xsi:type="dcterms:W3CDTF">2003-11-18T12:35:13Z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